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780" windowHeight="90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16" i="1"/>
  <c r="F16" l="1"/>
  <c r="G3" l="1"/>
  <c r="F3"/>
  <c r="E3"/>
  <c r="D3"/>
  <c r="I2"/>
  <c r="I43"/>
  <c r="I42"/>
  <c r="I63"/>
  <c r="I64"/>
  <c r="G34"/>
  <c r="F34"/>
  <c r="E34"/>
  <c r="D34"/>
  <c r="I33"/>
  <c r="I93" l="1"/>
  <c r="F60"/>
  <c r="E60"/>
  <c r="D60"/>
  <c r="I59"/>
  <c r="I6"/>
  <c r="G44"/>
  <c r="F44"/>
  <c r="E44"/>
  <c r="D44"/>
  <c r="I22"/>
  <c r="F23"/>
  <c r="E23"/>
  <c r="D23"/>
  <c r="G76"/>
  <c r="F76"/>
  <c r="E76"/>
  <c r="D76"/>
  <c r="I75"/>
  <c r="I21" l="1"/>
  <c r="I20" l="1"/>
  <c r="I92" s="1"/>
  <c r="F41"/>
  <c r="E41"/>
  <c r="D41"/>
  <c r="F39"/>
  <c r="F28"/>
  <c r="F11"/>
  <c r="G85"/>
  <c r="F85"/>
  <c r="E85"/>
  <c r="D85"/>
  <c r="I84"/>
  <c r="G83"/>
  <c r="F83"/>
  <c r="E83"/>
  <c r="D83"/>
  <c r="I82"/>
  <c r="I81"/>
  <c r="I80"/>
  <c r="I79"/>
  <c r="I78"/>
  <c r="G74"/>
  <c r="F74"/>
  <c r="E74"/>
  <c r="D74"/>
  <c r="I73"/>
  <c r="G68"/>
  <c r="F68"/>
  <c r="E68"/>
  <c r="D68"/>
  <c r="I67"/>
  <c r="G66"/>
  <c r="F66"/>
  <c r="E66"/>
  <c r="D66"/>
  <c r="I65"/>
  <c r="F62"/>
  <c r="E62"/>
  <c r="D62"/>
  <c r="I61"/>
  <c r="I57"/>
  <c r="F58"/>
  <c r="E58"/>
  <c r="D58"/>
  <c r="F56"/>
  <c r="E56"/>
  <c r="D56"/>
  <c r="I55"/>
  <c r="F53"/>
  <c r="E53"/>
  <c r="D53"/>
  <c r="I52"/>
  <c r="I51"/>
  <c r="I91" s="1"/>
  <c r="I50"/>
  <c r="I90" s="1"/>
  <c r="I49" l="1"/>
  <c r="I4" l="1"/>
  <c r="I47"/>
  <c r="D48"/>
  <c r="E48"/>
  <c r="F48"/>
  <c r="G48"/>
  <c r="G46"/>
  <c r="F46"/>
  <c r="E46"/>
  <c r="D46"/>
  <c r="I45"/>
  <c r="I40"/>
  <c r="I38"/>
  <c r="D39"/>
  <c r="D32"/>
  <c r="F32"/>
  <c r="F30"/>
  <c r="G30"/>
  <c r="E30"/>
  <c r="D30"/>
  <c r="I29"/>
  <c r="I27"/>
  <c r="I26"/>
  <c r="G25"/>
  <c r="F25"/>
  <c r="E25"/>
  <c r="D25"/>
  <c r="I24"/>
  <c r="F17"/>
  <c r="E17"/>
  <c r="I16"/>
  <c r="D17"/>
  <c r="G15"/>
  <c r="F15"/>
  <c r="E15"/>
  <c r="D15"/>
  <c r="I14"/>
  <c r="F13"/>
  <c r="E13"/>
  <c r="I12"/>
  <c r="D13"/>
  <c r="G32"/>
  <c r="E32"/>
  <c r="I31"/>
  <c r="G36"/>
  <c r="F36"/>
  <c r="E36"/>
  <c r="D36"/>
  <c r="I35"/>
  <c r="G16" l="1"/>
  <c r="G17" s="1"/>
  <c r="E28"/>
  <c r="D28"/>
  <c r="G72" l="1"/>
  <c r="F72"/>
  <c r="E72"/>
  <c r="D72"/>
  <c r="I71"/>
  <c r="G70"/>
  <c r="F70"/>
  <c r="E70"/>
  <c r="D70"/>
  <c r="I69"/>
  <c r="G56"/>
  <c r="I54"/>
  <c r="G53"/>
  <c r="G39" l="1"/>
  <c r="G41" s="1"/>
  <c r="E39"/>
  <c r="I37"/>
  <c r="G28"/>
  <c r="I19"/>
  <c r="G23"/>
  <c r="E11" l="1"/>
  <c r="D11"/>
  <c r="I10"/>
  <c r="I9"/>
  <c r="I8"/>
  <c r="I77" l="1"/>
  <c r="G5"/>
  <c r="F5"/>
  <c r="F86" s="1"/>
  <c r="E5"/>
  <c r="E86" s="1"/>
  <c r="D5"/>
  <c r="D86" s="1"/>
  <c r="I18"/>
  <c r="G11"/>
  <c r="F27" i="2"/>
  <c r="E27"/>
  <c r="D27"/>
  <c r="E25"/>
  <c r="F21"/>
  <c r="E21"/>
  <c r="D21"/>
  <c r="E19"/>
  <c r="D19"/>
  <c r="F17"/>
  <c r="E17"/>
  <c r="D17"/>
  <c r="F15"/>
  <c r="E15"/>
  <c r="D15"/>
  <c r="F10"/>
  <c r="D10"/>
  <c r="F8"/>
  <c r="E8"/>
  <c r="D8"/>
  <c r="D24"/>
  <c r="D25" s="1"/>
  <c r="I16"/>
  <c r="G16"/>
  <c r="G17" s="1"/>
  <c r="I35"/>
  <c r="I34"/>
  <c r="G20"/>
  <c r="G21" s="1"/>
  <c r="F18"/>
  <c r="I18" s="1"/>
  <c r="E9"/>
  <c r="E10" s="1"/>
  <c r="I13"/>
  <c r="I14" s="1"/>
  <c r="G13"/>
  <c r="I11"/>
  <c r="I12" s="1"/>
  <c r="G11"/>
  <c r="I7"/>
  <c r="G7"/>
  <c r="I6"/>
  <c r="G5"/>
  <c r="I23"/>
  <c r="F22"/>
  <c r="I22" s="1"/>
  <c r="G26"/>
  <c r="G27" s="1"/>
  <c r="I86" i="1" l="1"/>
  <c r="I89" s="1"/>
  <c r="I94" s="1"/>
  <c r="G86"/>
  <c r="G18" i="2"/>
  <c r="G19" s="1"/>
  <c r="G8"/>
  <c r="G15"/>
  <c r="I36"/>
  <c r="G9"/>
  <c r="G10" s="1"/>
  <c r="E28"/>
  <c r="G24"/>
  <c r="G25" s="1"/>
  <c r="D28"/>
  <c r="F19"/>
  <c r="F25"/>
  <c r="I26"/>
  <c r="I20"/>
  <c r="G28" l="1"/>
  <c r="I24"/>
  <c r="I33" s="1"/>
  <c r="F28"/>
  <c r="I28" l="1"/>
  <c r="I32" s="1"/>
  <c r="I37" s="1"/>
</calcChain>
</file>

<file path=xl/comments1.xml><?xml version="1.0" encoding="utf-8"?>
<comments xmlns="http://schemas.openxmlformats.org/spreadsheetml/2006/main">
  <authors>
    <author>CBaeza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CBaeza:</t>
        </r>
        <r>
          <rPr>
            <sz val="8"/>
            <color indexed="81"/>
            <rFont val="Tahoma"/>
            <family val="2"/>
          </rPr>
          <t xml:space="preserve">
DIPUTACION (65% S/785,000)=510,250
AYUNTAMIENTO(35%S/785,000)=274,750
EXCESO A PAGAR AYTO=342,235,70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>CBaeza:</t>
        </r>
        <r>
          <rPr>
            <sz val="8"/>
            <color indexed="81"/>
            <rFont val="Tahoma"/>
            <family val="2"/>
          </rPr>
          <t xml:space="preserve">
DIPUTACION=276,030,03
AYUNTAMIENTO=376,985,70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>CBaeza:</t>
        </r>
        <r>
          <rPr>
            <sz val="8"/>
            <color indexed="81"/>
            <rFont val="Tahoma"/>
            <family val="2"/>
          </rPr>
          <t xml:space="preserve">
65% s/ imp.máxiomo de 785,000€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2009:1.920.000,00+230,000(pyto)
2010:2.820.349,87
2011:400.00
30%AYTO
70%M.ADMON.PUB.</t>
        </r>
      </text>
    </comment>
    <comment ref="D24" authorId="0">
      <text>
        <r>
          <rPr>
            <b/>
            <sz val="8"/>
            <color indexed="81"/>
            <rFont val="Tahoma"/>
            <family val="2"/>
          </rPr>
          <t>2,008: 1,217,363,57
2,009:1,837,036,50
2,010:1,837,036,50
2,011:1,353,734,34 si no se concede autorización Consellería terrenos Marquesa VI</t>
        </r>
      </text>
    </comment>
  </commentList>
</comments>
</file>

<file path=xl/sharedStrings.xml><?xml version="1.0" encoding="utf-8"?>
<sst xmlns="http://schemas.openxmlformats.org/spreadsheetml/2006/main" count="277" uniqueCount="162">
  <si>
    <t>PARTIDA</t>
  </si>
  <si>
    <t>CONCEPTO</t>
  </si>
  <si>
    <t>DENOMINACION PROYECTO</t>
  </si>
  <si>
    <t>COSTE</t>
  </si>
  <si>
    <t>REM.EJ.ANT.</t>
  </si>
  <si>
    <t>TOTAL</t>
  </si>
  <si>
    <t>Préstamo</t>
  </si>
  <si>
    <t>Equipamiento</t>
  </si>
  <si>
    <t>INV.NUEVA TERRENOS</t>
  </si>
  <si>
    <t>PMSUELO(A.U.)</t>
  </si>
  <si>
    <t>Terrenos Centro Salud</t>
  </si>
  <si>
    <t>432.622.00</t>
  </si>
  <si>
    <t>INV.NUEVA EDIFICIOS</t>
  </si>
  <si>
    <t>INV.REPOSICION EDIFICIOS</t>
  </si>
  <si>
    <t>INV.REP.EDIFICIOS.PAT.</t>
  </si>
  <si>
    <t>Centro Recepción/ Rehabilitac. Castillo</t>
  </si>
  <si>
    <t>INV.NUEVA VIAS PUBLICAS</t>
  </si>
  <si>
    <t>INV.REP.VIAS PUBLICAS</t>
  </si>
  <si>
    <t>Oficina Turismo</t>
  </si>
  <si>
    <t>RESUMEN FINANCIACION</t>
  </si>
  <si>
    <t>Subv.Diputación</t>
  </si>
  <si>
    <t>Subv.Generalitat</t>
  </si>
  <si>
    <t xml:space="preserve">Edificio multifuncional com.festeras </t>
  </si>
  <si>
    <t>Proyecto Denia FUTUR</t>
  </si>
  <si>
    <t>Subv.FEDER</t>
  </si>
  <si>
    <t>INV.OTRAS INF.DENIA FUTUR</t>
  </si>
  <si>
    <t>Urb.acc. nuevo Pabellón cubierto (PPOS/10)</t>
  </si>
  <si>
    <t>Urb. Vial CV-725 con UNED en Mad.Nord</t>
  </si>
  <si>
    <t>Adq. Terreno Polideportivo</t>
  </si>
  <si>
    <t>ANUAL.10</t>
  </si>
  <si>
    <t>ANUAL.11-13</t>
  </si>
  <si>
    <t>FINANCIACION 2.010</t>
  </si>
  <si>
    <t>IMPORTE PRESTAMO</t>
  </si>
  <si>
    <t>459.600.00</t>
  </si>
  <si>
    <t>156.601.00</t>
  </si>
  <si>
    <t>459.632.00</t>
  </si>
  <si>
    <t>336.632.00</t>
  </si>
  <si>
    <t>155.601.00</t>
  </si>
  <si>
    <t>Complem. Obras C/ Patricio Ferrándiz</t>
  </si>
  <si>
    <t>155,611,00</t>
  </si>
  <si>
    <t>Terrenos ITV</t>
  </si>
  <si>
    <t>Teatro Auditorio</t>
  </si>
  <si>
    <t>TRANSF.CAP.GENERAL.VAL.</t>
  </si>
  <si>
    <t>A.U.</t>
  </si>
  <si>
    <t>Rec.propios</t>
  </si>
  <si>
    <t>Rec.Propios</t>
  </si>
  <si>
    <t>Pago convenios</t>
  </si>
  <si>
    <t>15100.609.00</t>
  </si>
  <si>
    <t>OTRAS INV.URBANISMO</t>
  </si>
  <si>
    <t>15320.609.00</t>
  </si>
  <si>
    <t>OTRAS INV. VIAS PUB.</t>
  </si>
  <si>
    <t>92600.626.00</t>
  </si>
  <si>
    <t>EQUIPOS INFORMATICOS</t>
  </si>
  <si>
    <t>Varios</t>
  </si>
  <si>
    <t>Obras cova de L`Aigua</t>
  </si>
  <si>
    <t>Derribo y acond.Ramis Gualde a La Vía</t>
  </si>
  <si>
    <t>Acond. Plaza Grup Mariners</t>
  </si>
  <si>
    <t>13200.624.00</t>
  </si>
  <si>
    <t>Adquisición 4 motos</t>
  </si>
  <si>
    <t>INV.NUEVA MAT. TRANSP. POLICIA</t>
  </si>
  <si>
    <t>45900.624.00</t>
  </si>
  <si>
    <t>INV.N. MAT. TRANSP. OBRAS Y SERV</t>
  </si>
  <si>
    <t>Adquisición camión Obras y Servicios</t>
  </si>
  <si>
    <t xml:space="preserve">Adquisición ordenadores </t>
  </si>
  <si>
    <t>16400.623.00</t>
  </si>
  <si>
    <t>INV.NUEVA MAQ. CEMENTERIO</t>
  </si>
  <si>
    <t>Subv. Diputación</t>
  </si>
  <si>
    <t>17000.609.00</t>
  </si>
  <si>
    <t>17100.609.00</t>
  </si>
  <si>
    <t>OTRAS INV.PARQUES Y JARDINES</t>
  </si>
  <si>
    <t>15100.689.00</t>
  </si>
  <si>
    <t>ANUAL.19-22</t>
  </si>
  <si>
    <t>ANUAL.18</t>
  </si>
  <si>
    <t>15100.61900</t>
  </si>
  <si>
    <t>Rotonda cruce C/Diana con J.Fuster</t>
  </si>
  <si>
    <t>OTRAS INV.REP. URBANISMO</t>
  </si>
  <si>
    <t>Mobiliario urbanismo</t>
  </si>
  <si>
    <t>I.N. MOBILIARIO URBANISMO</t>
  </si>
  <si>
    <t>APROVECHAMIENTO URBAN.</t>
  </si>
  <si>
    <t>Pto. Part. :Bancos y pap. Avda. Alicante</t>
  </si>
  <si>
    <t>Pto. Part.:Espejos cruces</t>
  </si>
  <si>
    <t>Compra portaféretros</t>
  </si>
  <si>
    <t>Pto Part.:Areas Biosaludables</t>
  </si>
  <si>
    <t>Pto. Part.:Adec. Estación científica Montgó</t>
  </si>
  <si>
    <t>Varias Inversiones</t>
  </si>
  <si>
    <t>I.N. MOBILIARIO M.AMBIENTE</t>
  </si>
  <si>
    <t>OTRAS INV. MEDIO AMBIENTE</t>
  </si>
  <si>
    <t>23113.62300</t>
  </si>
  <si>
    <t>INV.NUEVA MAQ. RESIDENCIA</t>
  </si>
  <si>
    <t>INV.REP.EDIFICIOS RESIDENCIA</t>
  </si>
  <si>
    <t>23113.63200</t>
  </si>
  <si>
    <t>Aire acondicionado</t>
  </si>
  <si>
    <t>Reforma esrtructura</t>
  </si>
  <si>
    <t>Diversas obras</t>
  </si>
  <si>
    <t>32000.63200</t>
  </si>
  <si>
    <t>INV.REP.EDIFICIOS EDUCACION</t>
  </si>
  <si>
    <t>33220.625.00</t>
  </si>
  <si>
    <t>I.N. MOBILIARIO BIBLIOTECA</t>
  </si>
  <si>
    <t>Mobiliario Biblioteca C/S.Josep</t>
  </si>
  <si>
    <t>33400.61000</t>
  </si>
  <si>
    <t>INV.REP. INFRAEST. CULTURA</t>
  </si>
  <si>
    <t>Adc. Antigua Lonja Museo del Mar</t>
  </si>
  <si>
    <t>33600.61900</t>
  </si>
  <si>
    <t>33600.62300</t>
  </si>
  <si>
    <t>OTRAS INV.REP. PATRIMONIO</t>
  </si>
  <si>
    <t>Obras Rest. Verger Alt y Baluarte Or. Castillo</t>
  </si>
  <si>
    <t>FEDER</t>
  </si>
  <si>
    <t>Ministerio Fomento</t>
  </si>
  <si>
    <t>Pasarela y adec. Castillo</t>
  </si>
  <si>
    <t>I.N. MAQUINARIA PATRIMONIO</t>
  </si>
  <si>
    <t>Ascensor Museo Juguete</t>
  </si>
  <si>
    <t>Señalética castillo</t>
  </si>
  <si>
    <t>I.N. MAQUINARIA C.SOCIAL</t>
  </si>
  <si>
    <t>33710.62300</t>
  </si>
  <si>
    <t>2 splits</t>
  </si>
  <si>
    <t>Caldera J.Fuster y placas solares</t>
  </si>
  <si>
    <t>43120.63900</t>
  </si>
  <si>
    <t>Obras Reforma aseo Mercado</t>
  </si>
  <si>
    <t>Alicatado aseos zona pescado</t>
  </si>
  <si>
    <t>OTRAS INV. REP. MERCADO</t>
  </si>
  <si>
    <t>43200.625.00</t>
  </si>
  <si>
    <t>I.N. MOBILIARIO TURISMO</t>
  </si>
  <si>
    <t>Mobiliario info port</t>
  </si>
  <si>
    <t>92000.623.00</t>
  </si>
  <si>
    <t>I.N. MAQ. ADM. GRAL.</t>
  </si>
  <si>
    <t>Ascensor ayuntamiento</t>
  </si>
  <si>
    <t>Obras OAC</t>
  </si>
  <si>
    <t>Telef. IP</t>
  </si>
  <si>
    <t>Ordenadores Biblioteca</t>
  </si>
  <si>
    <t>Red trslado S.económicos</t>
  </si>
  <si>
    <t>Terminales Thirclient</t>
  </si>
  <si>
    <t>cabina almacenamiento</t>
  </si>
  <si>
    <t>APLICACIONES INFORMATICAS</t>
  </si>
  <si>
    <t>Cal Center Policía</t>
  </si>
  <si>
    <t>FINANCIACION 2.018</t>
  </si>
  <si>
    <t>Asfaltado camí cementerio</t>
  </si>
  <si>
    <t>15100.625.00</t>
  </si>
  <si>
    <t>17000.625.00</t>
  </si>
  <si>
    <t>3400.62300</t>
  </si>
  <si>
    <t>INV.REP.EDIFICIOS ADM.GENERAL</t>
  </si>
  <si>
    <t>92600.641.00</t>
  </si>
  <si>
    <t>9200.63200</t>
  </si>
  <si>
    <t>92010.625.00</t>
  </si>
  <si>
    <t>I.N. MOBILIARIO ARCHIVO</t>
  </si>
  <si>
    <t>23110.625.00</t>
  </si>
  <si>
    <t>I.N. MOBILIARIO S.SOCIALES GEN.</t>
  </si>
  <si>
    <t>C/Pintor Llorens</t>
  </si>
  <si>
    <t>33220.623.00</t>
  </si>
  <si>
    <t>I.N. MAQUINARIA BIBLIOTECA</t>
  </si>
  <si>
    <t>Ascensor Ag.Lectura Baix La Mar</t>
  </si>
  <si>
    <t>Subv. G.Valenciana</t>
  </si>
  <si>
    <t>Subv Gen.Valenc.</t>
  </si>
  <si>
    <t>Subv. Gen.Val.</t>
  </si>
  <si>
    <t>Pluviales G. San Andrés</t>
  </si>
  <si>
    <t>I.REP.INFRAEST.JUVENTUD</t>
  </si>
  <si>
    <t>33700.61900</t>
  </si>
  <si>
    <t>Rehabilit. Sala polivalente Llunatics</t>
  </si>
  <si>
    <t>Subv. Gen. Val</t>
  </si>
  <si>
    <t>13200.623.00</t>
  </si>
  <si>
    <t>INV.NUEVA MAQUINARIA POLICIA</t>
  </si>
  <si>
    <t>Etilómetro</t>
  </si>
  <si>
    <t>I.N. MAQUINARIA DEPORTES</t>
  </si>
</sst>
</file>

<file path=xl/styles.xml><?xml version="1.0" encoding="utf-8"?>
<styleSheet xmlns="http://schemas.openxmlformats.org/spreadsheetml/2006/main">
  <numFmts count="1">
    <numFmt numFmtId="164" formatCode="#,##0.0000"/>
  </numFmts>
  <fonts count="8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2" xfId="0" applyFont="1" applyBorder="1"/>
    <xf numFmtId="4" fontId="2" fillId="0" borderId="4" xfId="0" applyNumberFormat="1" applyFont="1" applyFill="1" applyBorder="1"/>
    <xf numFmtId="0" fontId="2" fillId="0" borderId="5" xfId="0" applyFont="1" applyFill="1" applyBorder="1"/>
    <xf numFmtId="0" fontId="1" fillId="0" borderId="6" xfId="0" applyFont="1" applyBorder="1"/>
    <xf numFmtId="0" fontId="1" fillId="2" borderId="5" xfId="0" applyFont="1" applyFill="1" applyBorder="1"/>
    <xf numFmtId="4" fontId="1" fillId="2" borderId="5" xfId="0" applyNumberFormat="1" applyFont="1" applyFill="1" applyBorder="1"/>
    <xf numFmtId="4" fontId="2" fillId="0" borderId="4" xfId="0" applyNumberFormat="1" applyFont="1" applyBorder="1"/>
    <xf numFmtId="0" fontId="1" fillId="0" borderId="8" xfId="0" applyFont="1" applyFill="1" applyBorder="1"/>
    <xf numFmtId="4" fontId="2" fillId="0" borderId="5" xfId="0" applyNumberFormat="1" applyFont="1" applyFill="1" applyBorder="1"/>
    <xf numFmtId="0" fontId="1" fillId="0" borderId="9" xfId="0" applyFont="1" applyFill="1" applyBorder="1"/>
    <xf numFmtId="0" fontId="2" fillId="2" borderId="5" xfId="0" applyFont="1" applyFill="1" applyBorder="1"/>
    <xf numFmtId="0" fontId="1" fillId="0" borderId="8" xfId="0" applyFont="1" applyBorder="1"/>
    <xf numFmtId="4" fontId="2" fillId="0" borderId="10" xfId="0" applyNumberFormat="1" applyFont="1" applyFill="1" applyBorder="1"/>
    <xf numFmtId="0" fontId="2" fillId="0" borderId="10" xfId="0" applyFont="1" applyFill="1" applyBorder="1"/>
    <xf numFmtId="0" fontId="1" fillId="3" borderId="11" xfId="0" applyFont="1" applyFill="1" applyBorder="1"/>
    <xf numFmtId="4" fontId="1" fillId="3" borderId="11" xfId="0" applyNumberFormat="1" applyFont="1" applyFill="1" applyBorder="1"/>
    <xf numFmtId="0" fontId="1" fillId="0" borderId="0" xfId="0" applyFont="1" applyBorder="1"/>
    <xf numFmtId="0" fontId="0" fillId="0" borderId="0" xfId="0" applyFill="1"/>
    <xf numFmtId="0" fontId="2" fillId="3" borderId="18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0" fillId="0" borderId="21" xfId="0" applyBorder="1"/>
    <xf numFmtId="0" fontId="1" fillId="0" borderId="22" xfId="0" applyFont="1" applyFill="1" applyBorder="1"/>
    <xf numFmtId="0" fontId="2" fillId="0" borderId="23" xfId="0" applyFont="1" applyFill="1" applyBorder="1"/>
    <xf numFmtId="4" fontId="2" fillId="0" borderId="23" xfId="0" applyNumberFormat="1" applyFont="1" applyFill="1" applyBorder="1"/>
    <xf numFmtId="0" fontId="1" fillId="0" borderId="24" xfId="0" applyFont="1" applyBorder="1" applyAlignment="1">
      <alignment horizontal="center"/>
    </xf>
    <xf numFmtId="3" fontId="2" fillId="0" borderId="4" xfId="0" applyNumberFormat="1" applyFont="1" applyBorder="1"/>
    <xf numFmtId="4" fontId="2" fillId="0" borderId="10" xfId="0" applyNumberFormat="1" applyFont="1" applyBorder="1"/>
    <xf numFmtId="3" fontId="2" fillId="0" borderId="25" xfId="0" applyNumberFormat="1" applyFont="1" applyBorder="1"/>
    <xf numFmtId="3" fontId="1" fillId="0" borderId="26" xfId="0" applyNumberFormat="1" applyFont="1" applyBorder="1"/>
    <xf numFmtId="4" fontId="1" fillId="3" borderId="27" xfId="0" applyNumberFormat="1" applyFont="1" applyFill="1" applyBorder="1"/>
    <xf numFmtId="0" fontId="1" fillId="0" borderId="22" xfId="0" applyFont="1" applyBorder="1"/>
    <xf numFmtId="0" fontId="5" fillId="0" borderId="0" xfId="0" applyFont="1"/>
    <xf numFmtId="4" fontId="5" fillId="0" borderId="0" xfId="0" applyNumberFormat="1" applyFont="1"/>
    <xf numFmtId="3" fontId="2" fillId="0" borderId="23" xfId="0" applyNumberFormat="1" applyFont="1" applyFill="1" applyBorder="1"/>
    <xf numFmtId="0" fontId="1" fillId="0" borderId="28" xfId="0" applyFont="1" applyBorder="1"/>
    <xf numFmtId="0" fontId="1" fillId="0" borderId="28" xfId="0" applyFont="1" applyFill="1" applyBorder="1"/>
    <xf numFmtId="4" fontId="2" fillId="0" borderId="17" xfId="0" applyNumberFormat="1" applyFont="1" applyFill="1" applyBorder="1"/>
    <xf numFmtId="0" fontId="2" fillId="0" borderId="16" xfId="0" applyFont="1" applyFill="1" applyBorder="1"/>
    <xf numFmtId="4" fontId="2" fillId="0" borderId="16" xfId="0" applyNumberFormat="1" applyFont="1" applyFill="1" applyBorder="1"/>
    <xf numFmtId="4" fontId="1" fillId="0" borderId="20" xfId="0" applyNumberFormat="1" applyFont="1" applyBorder="1" applyAlignment="1">
      <alignment horizontal="left"/>
    </xf>
    <xf numFmtId="0" fontId="1" fillId="0" borderId="25" xfId="0" applyFont="1" applyBorder="1"/>
    <xf numFmtId="0" fontId="1" fillId="0" borderId="29" xfId="0" applyFont="1" applyFill="1" applyBorder="1"/>
    <xf numFmtId="0" fontId="1" fillId="0" borderId="17" xfId="0" applyFont="1" applyFill="1" applyBorder="1"/>
    <xf numFmtId="4" fontId="2" fillId="0" borderId="30" xfId="0" applyNumberFormat="1" applyFont="1" applyFill="1" applyBorder="1"/>
    <xf numFmtId="4" fontId="2" fillId="0" borderId="30" xfId="0" applyNumberFormat="1" applyFont="1" applyBorder="1"/>
    <xf numFmtId="4" fontId="2" fillId="0" borderId="31" xfId="0" applyNumberFormat="1" applyFont="1" applyFill="1" applyBorder="1"/>
    <xf numFmtId="0" fontId="0" fillId="0" borderId="3" xfId="0" applyBorder="1"/>
    <xf numFmtId="4" fontId="1" fillId="0" borderId="22" xfId="0" applyNumberFormat="1" applyFont="1" applyBorder="1" applyAlignment="1">
      <alignment horizontal="left"/>
    </xf>
    <xf numFmtId="4" fontId="2" fillId="0" borderId="32" xfId="0" applyNumberFormat="1" applyFont="1" applyFill="1" applyBorder="1"/>
    <xf numFmtId="4" fontId="2" fillId="0" borderId="33" xfId="0" applyNumberFormat="1" applyFont="1" applyFill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Fill="1" applyBorder="1"/>
    <xf numFmtId="0" fontId="6" fillId="0" borderId="8" xfId="0" applyFont="1" applyFill="1" applyBorder="1"/>
    <xf numFmtId="0" fontId="7" fillId="0" borderId="5" xfId="0" applyFont="1" applyFill="1" applyBorder="1"/>
    <xf numFmtId="4" fontId="7" fillId="0" borderId="5" xfId="0" applyNumberFormat="1" applyFont="1" applyFill="1" applyBorder="1"/>
    <xf numFmtId="4" fontId="7" fillId="0" borderId="4" xfId="0" applyNumberFormat="1" applyFont="1" applyFill="1" applyBorder="1"/>
    <xf numFmtId="3" fontId="7" fillId="0" borderId="5" xfId="0" applyNumberFormat="1" applyFont="1" applyFill="1" applyBorder="1"/>
    <xf numFmtId="0" fontId="6" fillId="0" borderId="6" xfId="0" applyFont="1" applyFill="1" applyBorder="1"/>
    <xf numFmtId="0" fontId="6" fillId="0" borderId="0" xfId="0" applyFont="1" applyFill="1" applyBorder="1"/>
    <xf numFmtId="0" fontId="6" fillId="2" borderId="5" xfId="0" applyFont="1" applyFill="1" applyBorder="1"/>
    <xf numFmtId="4" fontId="6" fillId="2" borderId="5" xfId="0" applyNumberFormat="1" applyFont="1" applyFill="1" applyBorder="1"/>
    <xf numFmtId="3" fontId="6" fillId="2" borderId="5" xfId="0" applyNumberFormat="1" applyFont="1" applyFill="1" applyBorder="1"/>
    <xf numFmtId="4" fontId="7" fillId="0" borderId="4" xfId="0" applyNumberFormat="1" applyFont="1" applyBorder="1"/>
    <xf numFmtId="0" fontId="7" fillId="0" borderId="6" xfId="0" applyFont="1" applyBorder="1"/>
    <xf numFmtId="0" fontId="7" fillId="0" borderId="9" xfId="0" applyFont="1" applyBorder="1"/>
    <xf numFmtId="0" fontId="7" fillId="2" borderId="5" xfId="0" applyFont="1" applyFill="1" applyBorder="1"/>
    <xf numFmtId="0" fontId="7" fillId="3" borderId="11" xfId="0" applyFont="1" applyFill="1" applyBorder="1"/>
    <xf numFmtId="0" fontId="6" fillId="3" borderId="11" xfId="0" applyFont="1" applyFill="1" applyBorder="1"/>
    <xf numFmtId="4" fontId="6" fillId="3" borderId="11" xfId="0" applyNumberFormat="1" applyFont="1" applyFill="1" applyBorder="1"/>
    <xf numFmtId="3" fontId="6" fillId="3" borderId="11" xfId="0" applyNumberFormat="1" applyFont="1" applyFill="1" applyBorder="1"/>
    <xf numFmtId="4" fontId="6" fillId="3" borderId="12" xfId="0" applyNumberFormat="1" applyFont="1" applyFill="1" applyBorder="1"/>
    <xf numFmtId="0" fontId="7" fillId="0" borderId="0" xfId="0" applyFont="1" applyFill="1" applyBorder="1"/>
    <xf numFmtId="0" fontId="6" fillId="0" borderId="13" xfId="0" applyFont="1" applyFill="1" applyBorder="1"/>
    <xf numFmtId="4" fontId="6" fillId="0" borderId="0" xfId="0" applyNumberFormat="1" applyFont="1" applyFill="1" applyBorder="1"/>
    <xf numFmtId="3" fontId="6" fillId="0" borderId="0" xfId="0" applyNumberFormat="1" applyFont="1" applyFill="1" applyBorder="1"/>
    <xf numFmtId="0" fontId="7" fillId="0" borderId="0" xfId="0" applyFont="1"/>
    <xf numFmtId="3" fontId="7" fillId="0" borderId="0" xfId="0" applyNumberFormat="1" applyFont="1"/>
    <xf numFmtId="3" fontId="6" fillId="0" borderId="14" xfId="0" applyNumberFormat="1" applyFont="1" applyBorder="1"/>
    <xf numFmtId="3" fontId="7" fillId="0" borderId="8" xfId="0" applyNumberFormat="1" applyFont="1" applyBorder="1"/>
    <xf numFmtId="4" fontId="7" fillId="0" borderId="0" xfId="0" applyNumberFormat="1" applyFont="1"/>
    <xf numFmtId="0" fontId="7" fillId="0" borderId="15" xfId="0" applyFont="1" applyBorder="1"/>
    <xf numFmtId="4" fontId="7" fillId="0" borderId="9" xfId="0" applyNumberFormat="1" applyFont="1" applyBorder="1"/>
    <xf numFmtId="0" fontId="6" fillId="0" borderId="16" xfId="0" applyFont="1" applyBorder="1"/>
    <xf numFmtId="4" fontId="6" fillId="0" borderId="17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7" fillId="0" borderId="0" xfId="0" applyFont="1" applyBorder="1"/>
    <xf numFmtId="4" fontId="7" fillId="0" borderId="0" xfId="0" applyNumberFormat="1" applyFont="1" applyBorder="1"/>
    <xf numFmtId="164" fontId="6" fillId="0" borderId="0" xfId="0" applyNumberFormat="1" applyFont="1" applyBorder="1"/>
    <xf numFmtId="3" fontId="6" fillId="0" borderId="6" xfId="0" applyNumberFormat="1" applyFont="1" applyFill="1" applyBorder="1"/>
    <xf numFmtId="0" fontId="6" fillId="0" borderId="9" xfId="0" applyFont="1" applyFill="1" applyBorder="1"/>
    <xf numFmtId="0" fontId="6" fillId="0" borderId="7" xfId="0" applyNumberFormat="1" applyFont="1" applyFill="1" applyBorder="1" applyAlignment="1">
      <alignment horizontal="left"/>
    </xf>
    <xf numFmtId="4" fontId="6" fillId="2" borderId="4" xfId="0" applyNumberFormat="1" applyFont="1" applyFill="1" applyBorder="1"/>
    <xf numFmtId="4" fontId="6" fillId="0" borderId="5" xfId="0" applyNumberFormat="1" applyFont="1" applyFill="1" applyBorder="1"/>
    <xf numFmtId="4" fontId="6" fillId="0" borderId="4" xfId="0" applyNumberFormat="1" applyFont="1" applyFill="1" applyBorder="1"/>
    <xf numFmtId="49" fontId="6" fillId="0" borderId="7" xfId="0" applyNumberFormat="1" applyFont="1" applyBorder="1"/>
    <xf numFmtId="49" fontId="6" fillId="0" borderId="7" xfId="0" applyNumberFormat="1" applyFont="1" applyFill="1" applyBorder="1"/>
    <xf numFmtId="49" fontId="6" fillId="0" borderId="6" xfId="0" applyNumberFormat="1" applyFont="1" applyFill="1" applyBorder="1"/>
    <xf numFmtId="49" fontId="6" fillId="0" borderId="6" xfId="0" applyNumberFormat="1" applyFont="1" applyBorder="1"/>
    <xf numFmtId="0" fontId="6" fillId="0" borderId="9" xfId="0" applyFont="1" applyBorder="1"/>
    <xf numFmtId="0" fontId="6" fillId="0" borderId="8" xfId="0" applyFont="1" applyBorder="1"/>
    <xf numFmtId="0" fontId="6" fillId="0" borderId="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abSelected="1" view="pageLayout" topLeftCell="A34" workbookViewId="0">
      <selection activeCell="C49" sqref="C49"/>
    </sheetView>
  </sheetViews>
  <sheetFormatPr baseColWidth="10" defaultRowHeight="14.25"/>
  <cols>
    <col min="1" max="1" width="14.7109375" style="79" bestFit="1" customWidth="1"/>
    <col min="2" max="2" width="38.5703125" style="79" customWidth="1"/>
    <col min="3" max="3" width="39.140625" style="79" customWidth="1"/>
    <col min="4" max="4" width="14.85546875" style="79" customWidth="1"/>
    <col min="5" max="5" width="13.5703125" style="79" customWidth="1"/>
    <col min="6" max="6" width="14.28515625" style="79" customWidth="1"/>
    <col min="7" max="7" width="14.5703125" style="79" customWidth="1"/>
    <col min="8" max="8" width="17" style="79" customWidth="1"/>
    <col min="9" max="9" width="18" style="79" bestFit="1" customWidth="1"/>
  </cols>
  <sheetData>
    <row r="1" spans="1:9" ht="16.5" thickTop="1" thickBot="1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72</v>
      </c>
      <c r="G1" s="53" t="s">
        <v>71</v>
      </c>
      <c r="H1" s="53" t="s">
        <v>134</v>
      </c>
      <c r="I1" s="54"/>
    </row>
    <row r="2" spans="1:9" ht="15.75" thickTop="1">
      <c r="A2" s="55" t="s">
        <v>158</v>
      </c>
      <c r="B2" s="56" t="s">
        <v>159</v>
      </c>
      <c r="C2" s="57" t="s">
        <v>160</v>
      </c>
      <c r="D2" s="58">
        <v>6300</v>
      </c>
      <c r="E2" s="58">
        <v>0</v>
      </c>
      <c r="F2" s="59">
        <v>6300</v>
      </c>
      <c r="G2" s="59">
        <v>0</v>
      </c>
      <c r="H2" s="57" t="s">
        <v>44</v>
      </c>
      <c r="I2" s="59">
        <f>F2</f>
        <v>6300</v>
      </c>
    </row>
    <row r="3" spans="1:9" ht="15">
      <c r="A3" s="67"/>
      <c r="B3" s="68"/>
      <c r="C3" s="63" t="s">
        <v>5</v>
      </c>
      <c r="D3" s="64">
        <f>SUM(D2:D2)</f>
        <v>6300</v>
      </c>
      <c r="E3" s="64">
        <f>SUM(E2:E2)</f>
        <v>0</v>
      </c>
      <c r="F3" s="64">
        <f>SUM(F2:F2)</f>
        <v>6300</v>
      </c>
      <c r="G3" s="64">
        <f>SUM(G2:G2)</f>
        <v>0</v>
      </c>
      <c r="H3" s="69"/>
      <c r="I3" s="66"/>
    </row>
    <row r="4" spans="1:9" ht="15">
      <c r="A4" s="55" t="s">
        <v>57</v>
      </c>
      <c r="B4" s="56" t="s">
        <v>59</v>
      </c>
      <c r="C4" s="57" t="s">
        <v>58</v>
      </c>
      <c r="D4" s="58">
        <v>38000</v>
      </c>
      <c r="E4" s="58">
        <v>0</v>
      </c>
      <c r="F4" s="59">
        <v>38000</v>
      </c>
      <c r="G4" s="59">
        <v>0</v>
      </c>
      <c r="H4" s="57" t="s">
        <v>44</v>
      </c>
      <c r="I4" s="59">
        <f>F4</f>
        <v>38000</v>
      </c>
    </row>
    <row r="5" spans="1:9" ht="15">
      <c r="A5" s="67"/>
      <c r="B5" s="68"/>
      <c r="C5" s="63" t="s">
        <v>5</v>
      </c>
      <c r="D5" s="64">
        <f>SUM(D4:D4)</f>
        <v>38000</v>
      </c>
      <c r="E5" s="64">
        <f>SUM(E4:E4)</f>
        <v>0</v>
      </c>
      <c r="F5" s="64">
        <f>SUM(F4:F4)</f>
        <v>38000</v>
      </c>
      <c r="G5" s="64">
        <f>SUM(G4:G4)</f>
        <v>0</v>
      </c>
      <c r="H5" s="69"/>
      <c r="I5" s="66"/>
    </row>
    <row r="6" spans="1:9" ht="15">
      <c r="A6" s="95" t="s">
        <v>47</v>
      </c>
      <c r="B6" s="56" t="s">
        <v>48</v>
      </c>
      <c r="C6" s="57" t="s">
        <v>74</v>
      </c>
      <c r="D6" s="58">
        <v>241528.69</v>
      </c>
      <c r="E6" s="58">
        <v>0</v>
      </c>
      <c r="F6" s="58">
        <v>241528.69</v>
      </c>
      <c r="G6" s="59">
        <v>0</v>
      </c>
      <c r="H6" s="57" t="s">
        <v>44</v>
      </c>
      <c r="I6" s="59">
        <f>F6-I7</f>
        <v>42094.41</v>
      </c>
    </row>
    <row r="7" spans="1:9" ht="15">
      <c r="A7" s="105"/>
      <c r="B7" s="94"/>
      <c r="C7" s="57"/>
      <c r="D7" s="58"/>
      <c r="E7" s="58"/>
      <c r="F7" s="59"/>
      <c r="G7" s="59"/>
      <c r="H7" s="57" t="s">
        <v>152</v>
      </c>
      <c r="I7" s="59">
        <v>199434.28</v>
      </c>
    </row>
    <row r="8" spans="1:9" ht="15">
      <c r="A8" s="93"/>
      <c r="B8" s="94"/>
      <c r="C8" s="57" t="s">
        <v>54</v>
      </c>
      <c r="D8" s="58">
        <v>132425</v>
      </c>
      <c r="E8" s="58">
        <v>0</v>
      </c>
      <c r="F8" s="58">
        <v>132425</v>
      </c>
      <c r="G8" s="59">
        <v>0</v>
      </c>
      <c r="H8" s="57" t="s">
        <v>44</v>
      </c>
      <c r="I8" s="59">
        <f t="shared" ref="I8:I10" si="0">F8</f>
        <v>132425</v>
      </c>
    </row>
    <row r="9" spans="1:9" ht="15">
      <c r="A9" s="93"/>
      <c r="B9" s="94"/>
      <c r="C9" s="57" t="s">
        <v>55</v>
      </c>
      <c r="D9" s="58">
        <v>20000</v>
      </c>
      <c r="E9" s="58">
        <v>0</v>
      </c>
      <c r="F9" s="58">
        <v>20000</v>
      </c>
      <c r="G9" s="59">
        <v>0</v>
      </c>
      <c r="H9" s="57" t="s">
        <v>44</v>
      </c>
      <c r="I9" s="59">
        <f t="shared" si="0"/>
        <v>20000</v>
      </c>
    </row>
    <row r="10" spans="1:9" ht="15">
      <c r="A10" s="93"/>
      <c r="B10" s="94"/>
      <c r="C10" s="57" t="s">
        <v>56</v>
      </c>
      <c r="D10" s="58">
        <v>33305</v>
      </c>
      <c r="E10" s="58">
        <v>0</v>
      </c>
      <c r="F10" s="58">
        <v>33305</v>
      </c>
      <c r="G10" s="59">
        <v>0</v>
      </c>
      <c r="H10" s="57" t="s">
        <v>44</v>
      </c>
      <c r="I10" s="59">
        <f t="shared" si="0"/>
        <v>33305</v>
      </c>
    </row>
    <row r="11" spans="1:9" ht="15">
      <c r="A11" s="93"/>
      <c r="B11" s="94"/>
      <c r="C11" s="63" t="s">
        <v>5</v>
      </c>
      <c r="D11" s="64">
        <f>SUM(D6:D10)</f>
        <v>427258.69</v>
      </c>
      <c r="E11" s="64">
        <f>SUM(E6:E10)</f>
        <v>0</v>
      </c>
      <c r="F11" s="64">
        <f>SUM(F6:F10)</f>
        <v>427258.69</v>
      </c>
      <c r="G11" s="64">
        <f>SUM(G6:G6)</f>
        <v>0</v>
      </c>
      <c r="H11" s="69"/>
      <c r="I11" s="66"/>
    </row>
    <row r="12" spans="1:9" ht="15">
      <c r="A12" s="99" t="s">
        <v>73</v>
      </c>
      <c r="B12" s="56" t="s">
        <v>75</v>
      </c>
      <c r="C12" s="57" t="s">
        <v>82</v>
      </c>
      <c r="D12" s="58">
        <v>66000</v>
      </c>
      <c r="E12" s="97">
        <v>0</v>
      </c>
      <c r="F12" s="58">
        <v>66000</v>
      </c>
      <c r="G12" s="98"/>
      <c r="H12" s="57" t="s">
        <v>44</v>
      </c>
      <c r="I12" s="59">
        <f t="shared" ref="I12" si="1">F12</f>
        <v>66000</v>
      </c>
    </row>
    <row r="13" spans="1:9" ht="15">
      <c r="A13" s="67"/>
      <c r="B13" s="68"/>
      <c r="C13" s="63" t="s">
        <v>5</v>
      </c>
      <c r="D13" s="64">
        <f>SUM(D12)</f>
        <v>66000</v>
      </c>
      <c r="E13" s="64">
        <f t="shared" ref="E13:F13" si="2">SUM(E12)</f>
        <v>0</v>
      </c>
      <c r="F13" s="64">
        <f t="shared" si="2"/>
        <v>66000</v>
      </c>
      <c r="G13" s="96"/>
      <c r="H13" s="69"/>
      <c r="I13" s="66"/>
    </row>
    <row r="14" spans="1:9" ht="15">
      <c r="A14" s="55" t="s">
        <v>136</v>
      </c>
      <c r="B14" s="56" t="s">
        <v>77</v>
      </c>
      <c r="C14" s="57" t="s">
        <v>76</v>
      </c>
      <c r="D14" s="58">
        <v>5000</v>
      </c>
      <c r="E14" s="58">
        <v>0</v>
      </c>
      <c r="F14" s="59">
        <v>5000</v>
      </c>
      <c r="G14" s="59">
        <v>0</v>
      </c>
      <c r="H14" s="57" t="s">
        <v>44</v>
      </c>
      <c r="I14" s="59">
        <f>F14</f>
        <v>5000</v>
      </c>
    </row>
    <row r="15" spans="1:9" ht="15">
      <c r="A15" s="67"/>
      <c r="B15" s="68"/>
      <c r="C15" s="63" t="s">
        <v>5</v>
      </c>
      <c r="D15" s="64">
        <f>SUM(D14:D14)</f>
        <v>5000</v>
      </c>
      <c r="E15" s="64">
        <f>SUM(E14:E14)</f>
        <v>0</v>
      </c>
      <c r="F15" s="64">
        <f>SUM(F14:F14)</f>
        <v>5000</v>
      </c>
      <c r="G15" s="64">
        <f>SUM(G14:G14)</f>
        <v>0</v>
      </c>
      <c r="H15" s="69"/>
      <c r="I15" s="66"/>
    </row>
    <row r="16" spans="1:9" ht="15">
      <c r="A16" s="55" t="s">
        <v>70</v>
      </c>
      <c r="B16" s="56" t="s">
        <v>78</v>
      </c>
      <c r="C16" s="57" t="s">
        <v>46</v>
      </c>
      <c r="D16" s="58">
        <f>3721165.64+4165763.17+2549439.61+2061226.89+2061226.89+2061226.89+2061226.89-861420.96-861420.96</f>
        <v>16958434.059999999</v>
      </c>
      <c r="E16" s="58">
        <v>0</v>
      </c>
      <c r="F16" s="59">
        <f>2300000-861420.96</f>
        <v>1438579.04</v>
      </c>
      <c r="G16" s="59">
        <f>D16-F16</f>
        <v>15519855.02</v>
      </c>
      <c r="H16" s="60" t="s">
        <v>44</v>
      </c>
      <c r="I16" s="59">
        <f>F16</f>
        <v>1438579.04</v>
      </c>
    </row>
    <row r="17" spans="1:9" ht="15">
      <c r="A17" s="61"/>
      <c r="B17" s="62"/>
      <c r="C17" s="63" t="s">
        <v>5</v>
      </c>
      <c r="D17" s="64">
        <f>SUM(D16:D16)</f>
        <v>16958434.059999999</v>
      </c>
      <c r="E17" s="64">
        <f>SUM(E16:E16)</f>
        <v>0</v>
      </c>
      <c r="F17" s="64">
        <f>SUM(F16:F16)</f>
        <v>1438579.04</v>
      </c>
      <c r="G17" s="64">
        <f>SUM(G16:G16)</f>
        <v>15519855.02</v>
      </c>
      <c r="H17" s="65"/>
      <c r="I17" s="66"/>
    </row>
    <row r="18" spans="1:9" ht="15">
      <c r="A18" s="55" t="s">
        <v>49</v>
      </c>
      <c r="B18" s="56" t="s">
        <v>50</v>
      </c>
      <c r="C18" s="57" t="s">
        <v>79</v>
      </c>
      <c r="D18" s="58">
        <v>13095.23</v>
      </c>
      <c r="E18" s="58">
        <v>0</v>
      </c>
      <c r="F18" s="58">
        <v>13095.23</v>
      </c>
      <c r="G18" s="59">
        <v>0</v>
      </c>
      <c r="H18" s="57" t="s">
        <v>44</v>
      </c>
      <c r="I18" s="59">
        <f>F18</f>
        <v>13095.23</v>
      </c>
    </row>
    <row r="19" spans="1:9" ht="15">
      <c r="A19" s="61"/>
      <c r="B19" s="94"/>
      <c r="C19" s="57" t="s">
        <v>80</v>
      </c>
      <c r="D19" s="58">
        <v>544.5</v>
      </c>
      <c r="E19" s="58">
        <v>0</v>
      </c>
      <c r="F19" s="58">
        <v>544.5</v>
      </c>
      <c r="G19" s="59">
        <v>0</v>
      </c>
      <c r="H19" s="57" t="s">
        <v>44</v>
      </c>
      <c r="I19" s="59">
        <f t="shared" ref="I19" si="3">F19</f>
        <v>544.5</v>
      </c>
    </row>
    <row r="20" spans="1:9" ht="15">
      <c r="A20" s="61"/>
      <c r="B20" s="94"/>
      <c r="C20" s="57" t="s">
        <v>135</v>
      </c>
      <c r="D20" s="58">
        <v>224739.02</v>
      </c>
      <c r="E20" s="58">
        <v>0</v>
      </c>
      <c r="F20" s="58">
        <v>224739.02</v>
      </c>
      <c r="G20" s="59">
        <v>0</v>
      </c>
      <c r="H20" s="57" t="s">
        <v>66</v>
      </c>
      <c r="I20" s="59">
        <f>F20</f>
        <v>224739.02</v>
      </c>
    </row>
    <row r="21" spans="1:9" ht="15">
      <c r="A21" s="61"/>
      <c r="B21" s="94"/>
      <c r="C21" s="57" t="s">
        <v>153</v>
      </c>
      <c r="D21" s="58">
        <v>30000</v>
      </c>
      <c r="E21" s="58">
        <v>0</v>
      </c>
      <c r="F21" s="58">
        <v>30000</v>
      </c>
      <c r="G21" s="59">
        <v>0</v>
      </c>
      <c r="H21" s="57" t="s">
        <v>44</v>
      </c>
      <c r="I21" s="59">
        <f t="shared" ref="I21:I22" si="4">F21</f>
        <v>30000</v>
      </c>
    </row>
    <row r="22" spans="1:9" ht="15">
      <c r="A22" s="61"/>
      <c r="B22" s="94"/>
      <c r="C22" s="57" t="s">
        <v>146</v>
      </c>
      <c r="D22" s="58">
        <v>225000</v>
      </c>
      <c r="E22" s="58">
        <v>0</v>
      </c>
      <c r="F22" s="58">
        <v>225000</v>
      </c>
      <c r="G22" s="59"/>
      <c r="H22" s="57" t="s">
        <v>44</v>
      </c>
      <c r="I22" s="59">
        <f t="shared" si="4"/>
        <v>225000</v>
      </c>
    </row>
    <row r="23" spans="1:9" ht="15">
      <c r="A23" s="61"/>
      <c r="B23" s="94"/>
      <c r="C23" s="63" t="s">
        <v>5</v>
      </c>
      <c r="D23" s="64">
        <f>SUM(D18:D22)</f>
        <v>493378.75</v>
      </c>
      <c r="E23" s="64">
        <f>SUM(E18:E22)</f>
        <v>0</v>
      </c>
      <c r="F23" s="64">
        <f>SUM(F18:F22)</f>
        <v>493378.75</v>
      </c>
      <c r="G23" s="64">
        <f>SUM(G18:G19)</f>
        <v>0</v>
      </c>
      <c r="H23" s="69"/>
      <c r="I23" s="66"/>
    </row>
    <row r="24" spans="1:9" ht="15">
      <c r="A24" s="55" t="s">
        <v>64</v>
      </c>
      <c r="B24" s="56" t="s">
        <v>65</v>
      </c>
      <c r="C24" s="57" t="s">
        <v>81</v>
      </c>
      <c r="D24" s="58">
        <v>16000</v>
      </c>
      <c r="E24" s="58">
        <v>0</v>
      </c>
      <c r="F24" s="59">
        <v>16000</v>
      </c>
      <c r="G24" s="59">
        <v>0</v>
      </c>
      <c r="H24" s="57" t="s">
        <v>44</v>
      </c>
      <c r="I24" s="59">
        <f>F24</f>
        <v>16000</v>
      </c>
    </row>
    <row r="25" spans="1:9" ht="15">
      <c r="A25" s="67"/>
      <c r="B25" s="68"/>
      <c r="C25" s="63" t="s">
        <v>5</v>
      </c>
      <c r="D25" s="64">
        <f>SUM(D24:D24)</f>
        <v>16000</v>
      </c>
      <c r="E25" s="64">
        <f>SUM(E24:E24)</f>
        <v>0</v>
      </c>
      <c r="F25" s="64">
        <f>SUM(F24:F24)</f>
        <v>16000</v>
      </c>
      <c r="G25" s="64">
        <f>SUM(G24:G24)</f>
        <v>0</v>
      </c>
      <c r="H25" s="69"/>
      <c r="I25" s="66"/>
    </row>
    <row r="26" spans="1:9" ht="15">
      <c r="A26" s="55" t="s">
        <v>67</v>
      </c>
      <c r="B26" s="56" t="s">
        <v>86</v>
      </c>
      <c r="C26" s="57" t="s">
        <v>83</v>
      </c>
      <c r="D26" s="58">
        <v>22000</v>
      </c>
      <c r="E26" s="58">
        <v>0</v>
      </c>
      <c r="F26" s="58">
        <v>22000</v>
      </c>
      <c r="G26" s="59">
        <v>0</v>
      </c>
      <c r="H26" s="57" t="s">
        <v>44</v>
      </c>
      <c r="I26" s="59">
        <f>F26</f>
        <v>22000</v>
      </c>
    </row>
    <row r="27" spans="1:9" ht="15">
      <c r="A27" s="61"/>
      <c r="B27" s="94"/>
      <c r="C27" s="57" t="s">
        <v>84</v>
      </c>
      <c r="D27" s="58">
        <v>10858</v>
      </c>
      <c r="E27" s="58">
        <v>0</v>
      </c>
      <c r="F27" s="58">
        <v>10858</v>
      </c>
      <c r="G27" s="59">
        <v>0</v>
      </c>
      <c r="H27" s="57" t="s">
        <v>44</v>
      </c>
      <c r="I27" s="59">
        <f>F27</f>
        <v>10858</v>
      </c>
    </row>
    <row r="28" spans="1:9" ht="15">
      <c r="A28" s="67"/>
      <c r="B28" s="68"/>
      <c r="C28" s="63" t="s">
        <v>5</v>
      </c>
      <c r="D28" s="64">
        <f>SUM(D26:D27)</f>
        <v>32858</v>
      </c>
      <c r="E28" s="64">
        <f t="shared" ref="E28" si="5">SUM(E26:E27)</f>
        <v>0</v>
      </c>
      <c r="F28" s="64">
        <f>SUM(F26:F27)</f>
        <v>32858</v>
      </c>
      <c r="G28" s="64">
        <f>SUM(G27:G27)</f>
        <v>0</v>
      </c>
      <c r="H28" s="69"/>
      <c r="I28" s="66"/>
    </row>
    <row r="29" spans="1:9" ht="15">
      <c r="A29" s="55" t="s">
        <v>137</v>
      </c>
      <c r="B29" s="56" t="s">
        <v>85</v>
      </c>
      <c r="C29" s="57" t="s">
        <v>53</v>
      </c>
      <c r="D29" s="58">
        <v>650</v>
      </c>
      <c r="E29" s="58">
        <v>0</v>
      </c>
      <c r="F29" s="58">
        <v>650</v>
      </c>
      <c r="G29" s="59">
        <v>0</v>
      </c>
      <c r="H29" s="57" t="s">
        <v>44</v>
      </c>
      <c r="I29" s="59">
        <f>F29</f>
        <v>650</v>
      </c>
    </row>
    <row r="30" spans="1:9" ht="15">
      <c r="A30" s="67"/>
      <c r="B30" s="68"/>
      <c r="C30" s="63" t="s">
        <v>5</v>
      </c>
      <c r="D30" s="64">
        <f>SUM(D29:D29)</f>
        <v>650</v>
      </c>
      <c r="E30" s="64">
        <f>SUM(E29:E29)</f>
        <v>0</v>
      </c>
      <c r="F30" s="64">
        <f>SUM(F29:F29)</f>
        <v>650</v>
      </c>
      <c r="G30" s="64">
        <f>SUM(G29:G29)</f>
        <v>0</v>
      </c>
      <c r="H30" s="69"/>
      <c r="I30" s="66"/>
    </row>
    <row r="31" spans="1:9" ht="15">
      <c r="A31" s="55" t="s">
        <v>68</v>
      </c>
      <c r="B31" s="56" t="s">
        <v>69</v>
      </c>
      <c r="C31" s="57" t="s">
        <v>53</v>
      </c>
      <c r="D31" s="58">
        <v>10000</v>
      </c>
      <c r="E31" s="58">
        <v>0</v>
      </c>
      <c r="F31" s="58">
        <v>10000</v>
      </c>
      <c r="G31" s="59">
        <v>0</v>
      </c>
      <c r="H31" s="57" t="s">
        <v>44</v>
      </c>
      <c r="I31" s="59">
        <f>F31</f>
        <v>10000</v>
      </c>
    </row>
    <row r="32" spans="1:9" ht="15">
      <c r="A32" s="67"/>
      <c r="B32" s="68"/>
      <c r="C32" s="63" t="s">
        <v>5</v>
      </c>
      <c r="D32" s="64">
        <f>SUM(D31:D31)</f>
        <v>10000</v>
      </c>
      <c r="E32" s="64">
        <f>SUM(E31:E31)</f>
        <v>0</v>
      </c>
      <c r="F32" s="64">
        <f>SUM(F31:F31)</f>
        <v>10000</v>
      </c>
      <c r="G32" s="64">
        <f>SUM(G31:G31)</f>
        <v>0</v>
      </c>
      <c r="H32" s="69"/>
      <c r="I32" s="66"/>
    </row>
    <row r="33" spans="1:9" ht="15">
      <c r="A33" s="55" t="s">
        <v>144</v>
      </c>
      <c r="B33" s="56" t="s">
        <v>145</v>
      </c>
      <c r="C33" s="57" t="s">
        <v>53</v>
      </c>
      <c r="D33" s="58">
        <v>10000</v>
      </c>
      <c r="E33" s="58">
        <v>0</v>
      </c>
      <c r="F33" s="58">
        <v>10000</v>
      </c>
      <c r="G33" s="59">
        <v>0</v>
      </c>
      <c r="H33" s="57" t="s">
        <v>44</v>
      </c>
      <c r="I33" s="59">
        <f>F33</f>
        <v>10000</v>
      </c>
    </row>
    <row r="34" spans="1:9" ht="15">
      <c r="A34" s="67"/>
      <c r="B34" s="68"/>
      <c r="C34" s="63" t="s">
        <v>5</v>
      </c>
      <c r="D34" s="64">
        <f>SUM(D33:D33)</f>
        <v>10000</v>
      </c>
      <c r="E34" s="64">
        <f>SUM(E33:E33)</f>
        <v>0</v>
      </c>
      <c r="F34" s="64">
        <f>SUM(F33:F33)</f>
        <v>10000</v>
      </c>
      <c r="G34" s="64">
        <f>SUM(G33:G33)</f>
        <v>0</v>
      </c>
      <c r="H34" s="69"/>
      <c r="I34" s="66"/>
    </row>
    <row r="35" spans="1:9" ht="15">
      <c r="A35" s="100" t="s">
        <v>87</v>
      </c>
      <c r="B35" s="56" t="s">
        <v>88</v>
      </c>
      <c r="C35" s="57" t="s">
        <v>91</v>
      </c>
      <c r="D35" s="58">
        <v>80000</v>
      </c>
      <c r="E35" s="58">
        <v>0</v>
      </c>
      <c r="F35" s="59">
        <v>80000</v>
      </c>
      <c r="G35" s="59">
        <v>0</v>
      </c>
      <c r="H35" s="57" t="s">
        <v>44</v>
      </c>
      <c r="I35" s="59">
        <f>F35</f>
        <v>80000</v>
      </c>
    </row>
    <row r="36" spans="1:9" ht="15">
      <c r="A36" s="67"/>
      <c r="B36" s="68"/>
      <c r="C36" s="63" t="s">
        <v>5</v>
      </c>
      <c r="D36" s="64">
        <f>SUM(D35:D35)</f>
        <v>80000</v>
      </c>
      <c r="E36" s="64">
        <f>SUM(E35:E35)</f>
        <v>0</v>
      </c>
      <c r="F36" s="64">
        <f>SUM(F35:F35)</f>
        <v>80000</v>
      </c>
      <c r="G36" s="64">
        <f>SUM(G35:G35)</f>
        <v>0</v>
      </c>
      <c r="H36" s="69"/>
      <c r="I36" s="66"/>
    </row>
    <row r="37" spans="1:9" ht="15">
      <c r="A37" s="100" t="s">
        <v>90</v>
      </c>
      <c r="B37" s="56" t="s">
        <v>89</v>
      </c>
      <c r="C37" s="57" t="s">
        <v>93</v>
      </c>
      <c r="D37" s="58">
        <v>60000</v>
      </c>
      <c r="E37" s="58">
        <v>0</v>
      </c>
      <c r="F37" s="59">
        <v>60000</v>
      </c>
      <c r="G37" s="59">
        <v>0</v>
      </c>
      <c r="H37" s="57" t="s">
        <v>44</v>
      </c>
      <c r="I37" s="59">
        <f>F37</f>
        <v>60000</v>
      </c>
    </row>
    <row r="38" spans="1:9" ht="15">
      <c r="A38" s="101"/>
      <c r="B38" s="94"/>
      <c r="C38" s="57" t="s">
        <v>92</v>
      </c>
      <c r="D38" s="58">
        <v>44500</v>
      </c>
      <c r="E38" s="58">
        <v>0</v>
      </c>
      <c r="F38" s="59">
        <v>44500</v>
      </c>
      <c r="G38" s="59"/>
      <c r="H38" s="57" t="s">
        <v>44</v>
      </c>
      <c r="I38" s="59">
        <f>F38</f>
        <v>44500</v>
      </c>
    </row>
    <row r="39" spans="1:9" ht="15">
      <c r="A39" s="67"/>
      <c r="B39" s="68"/>
      <c r="C39" s="63" t="s">
        <v>5</v>
      </c>
      <c r="D39" s="64">
        <f>SUM(D37:D38)</f>
        <v>104500</v>
      </c>
      <c r="E39" s="64">
        <f>SUM(E37:E37)</f>
        <v>0</v>
      </c>
      <c r="F39" s="64">
        <f>SUM(F37:F38)</f>
        <v>104500</v>
      </c>
      <c r="G39" s="64">
        <f>SUM(G37:G37)</f>
        <v>0</v>
      </c>
      <c r="H39" s="69"/>
      <c r="I39" s="66"/>
    </row>
    <row r="40" spans="1:9" ht="15">
      <c r="A40" s="100" t="s">
        <v>94</v>
      </c>
      <c r="B40" s="56" t="s">
        <v>95</v>
      </c>
      <c r="C40" s="57" t="s">
        <v>93</v>
      </c>
      <c r="D40" s="58">
        <v>40000</v>
      </c>
      <c r="E40" s="58">
        <v>0</v>
      </c>
      <c r="F40" s="59">
        <v>40000</v>
      </c>
      <c r="G40" s="59">
        <v>0</v>
      </c>
      <c r="H40" s="57" t="s">
        <v>44</v>
      </c>
      <c r="I40" s="59">
        <f>F40</f>
        <v>40000</v>
      </c>
    </row>
    <row r="41" spans="1:9" ht="15">
      <c r="A41" s="67"/>
      <c r="B41" s="68"/>
      <c r="C41" s="63" t="s">
        <v>5</v>
      </c>
      <c r="D41" s="64">
        <f>D40</f>
        <v>40000</v>
      </c>
      <c r="E41" s="64">
        <f t="shared" ref="E41:F41" si="6">E40</f>
        <v>0</v>
      </c>
      <c r="F41" s="64">
        <f t="shared" si="6"/>
        <v>40000</v>
      </c>
      <c r="G41" s="64">
        <f>SUM(G39:G39)</f>
        <v>0</v>
      </c>
      <c r="H41" s="69"/>
      <c r="I41" s="66"/>
    </row>
    <row r="42" spans="1:9" ht="15">
      <c r="A42" s="55" t="s">
        <v>147</v>
      </c>
      <c r="B42" s="56" t="s">
        <v>148</v>
      </c>
      <c r="C42" s="57" t="s">
        <v>149</v>
      </c>
      <c r="D42" s="58">
        <v>32150</v>
      </c>
      <c r="E42" s="58">
        <v>0</v>
      </c>
      <c r="F42" s="59">
        <v>32150</v>
      </c>
      <c r="G42" s="59">
        <v>0</v>
      </c>
      <c r="H42" s="57" t="s">
        <v>44</v>
      </c>
      <c r="I42" s="59">
        <f>F42*50%</f>
        <v>16075</v>
      </c>
    </row>
    <row r="43" spans="1:9" ht="15">
      <c r="A43" s="61"/>
      <c r="B43" s="94"/>
      <c r="C43" s="57"/>
      <c r="D43" s="58"/>
      <c r="E43" s="58"/>
      <c r="F43" s="59"/>
      <c r="G43" s="59"/>
      <c r="H43" s="57" t="s">
        <v>150</v>
      </c>
      <c r="I43" s="59">
        <f>F42*50%</f>
        <v>16075</v>
      </c>
    </row>
    <row r="44" spans="1:9" ht="15">
      <c r="A44" s="67"/>
      <c r="B44" s="68"/>
      <c r="C44" s="63" t="s">
        <v>5</v>
      </c>
      <c r="D44" s="64">
        <f>SUM(D42:D42)</f>
        <v>32150</v>
      </c>
      <c r="E44" s="64">
        <f>SUM(E42:E42)</f>
        <v>0</v>
      </c>
      <c r="F44" s="64">
        <f>SUM(F42:F42)</f>
        <v>32150</v>
      </c>
      <c r="G44" s="64">
        <f>SUM(G42:G42)</f>
        <v>0</v>
      </c>
      <c r="H44" s="69"/>
      <c r="I44" s="66"/>
    </row>
    <row r="45" spans="1:9" ht="15">
      <c r="A45" s="55" t="s">
        <v>96</v>
      </c>
      <c r="B45" s="56" t="s">
        <v>97</v>
      </c>
      <c r="C45" s="57" t="s">
        <v>98</v>
      </c>
      <c r="D45" s="58">
        <v>30000</v>
      </c>
      <c r="E45" s="58">
        <v>0</v>
      </c>
      <c r="F45" s="59">
        <v>30000</v>
      </c>
      <c r="G45" s="59">
        <v>0</v>
      </c>
      <c r="H45" s="57" t="s">
        <v>44</v>
      </c>
      <c r="I45" s="59">
        <f>F45</f>
        <v>30000</v>
      </c>
    </row>
    <row r="46" spans="1:9" ht="15">
      <c r="A46" s="67"/>
      <c r="B46" s="68"/>
      <c r="C46" s="63" t="s">
        <v>5</v>
      </c>
      <c r="D46" s="64">
        <f>SUM(D45:D45)</f>
        <v>30000</v>
      </c>
      <c r="E46" s="64">
        <f>SUM(E45:E45)</f>
        <v>0</v>
      </c>
      <c r="F46" s="64">
        <f>SUM(F45:F45)</f>
        <v>30000</v>
      </c>
      <c r="G46" s="64">
        <f>SUM(G45:G45)</f>
        <v>0</v>
      </c>
      <c r="H46" s="69"/>
      <c r="I46" s="66"/>
    </row>
    <row r="47" spans="1:9" ht="15">
      <c r="A47" s="99" t="s">
        <v>99</v>
      </c>
      <c r="B47" s="104" t="s">
        <v>100</v>
      </c>
      <c r="C47" s="57" t="s">
        <v>101</v>
      </c>
      <c r="D47" s="58">
        <v>25000</v>
      </c>
      <c r="E47" s="97">
        <v>0</v>
      </c>
      <c r="F47" s="59">
        <v>25000</v>
      </c>
      <c r="G47" s="98">
        <v>0</v>
      </c>
      <c r="H47" s="57" t="s">
        <v>44</v>
      </c>
      <c r="I47" s="59">
        <f>F47</f>
        <v>25000</v>
      </c>
    </row>
    <row r="48" spans="1:9" ht="15">
      <c r="A48" s="102"/>
      <c r="B48" s="103"/>
      <c r="C48" s="63" t="s">
        <v>5</v>
      </c>
      <c r="D48" s="64">
        <f>SUM(D47:D47)</f>
        <v>25000</v>
      </c>
      <c r="E48" s="64">
        <f>SUM(E47:E47)</f>
        <v>0</v>
      </c>
      <c r="F48" s="64">
        <f>SUM(F47:F47)</f>
        <v>25000</v>
      </c>
      <c r="G48" s="64">
        <f>SUM(G47:G47)</f>
        <v>0</v>
      </c>
      <c r="H48" s="69"/>
      <c r="I48" s="66"/>
    </row>
    <row r="49" spans="1:9" ht="15">
      <c r="A49" s="100" t="s">
        <v>102</v>
      </c>
      <c r="B49" s="56" t="s">
        <v>104</v>
      </c>
      <c r="C49" s="57" t="s">
        <v>105</v>
      </c>
      <c r="D49" s="58">
        <v>316461.21999999997</v>
      </c>
      <c r="E49" s="58">
        <v>0</v>
      </c>
      <c r="F49" s="59">
        <v>316461.21999999997</v>
      </c>
      <c r="G49" s="59">
        <v>0</v>
      </c>
      <c r="H49" s="57" t="s">
        <v>44</v>
      </c>
      <c r="I49" s="59">
        <f>F49-I50-I51</f>
        <v>79115.304999999993</v>
      </c>
    </row>
    <row r="50" spans="1:9" ht="15">
      <c r="A50" s="101"/>
      <c r="B50" s="94"/>
      <c r="C50" s="57"/>
      <c r="D50" s="58"/>
      <c r="E50" s="58"/>
      <c r="F50" s="59"/>
      <c r="G50" s="59"/>
      <c r="H50" s="57" t="s">
        <v>106</v>
      </c>
      <c r="I50" s="59">
        <f>F49*25%</f>
        <v>79115.304999999993</v>
      </c>
    </row>
    <row r="51" spans="1:9" ht="15">
      <c r="A51" s="101"/>
      <c r="B51" s="94"/>
      <c r="C51" s="57"/>
      <c r="D51" s="58"/>
      <c r="E51" s="58"/>
      <c r="F51" s="59"/>
      <c r="G51" s="59"/>
      <c r="H51" s="57" t="s">
        <v>107</v>
      </c>
      <c r="I51" s="59">
        <f>F49*50%</f>
        <v>158230.60999999999</v>
      </c>
    </row>
    <row r="52" spans="1:9" ht="15">
      <c r="A52" s="101"/>
      <c r="B52" s="94"/>
      <c r="C52" s="57" t="s">
        <v>108</v>
      </c>
      <c r="D52" s="58">
        <v>30000</v>
      </c>
      <c r="E52" s="58">
        <v>0</v>
      </c>
      <c r="F52" s="59">
        <v>30000</v>
      </c>
      <c r="G52" s="59">
        <v>0</v>
      </c>
      <c r="H52" s="57" t="s">
        <v>44</v>
      </c>
      <c r="I52" s="59">
        <f>F52</f>
        <v>30000</v>
      </c>
    </row>
    <row r="53" spans="1:9" ht="15">
      <c r="A53" s="67"/>
      <c r="B53" s="68"/>
      <c r="C53" s="63" t="s">
        <v>5</v>
      </c>
      <c r="D53" s="64">
        <f>SUM(D49:D52)</f>
        <v>346461.22</v>
      </c>
      <c r="E53" s="64">
        <f t="shared" ref="E53:F53" si="7">SUM(E49:E52)</f>
        <v>0</v>
      </c>
      <c r="F53" s="64">
        <f t="shared" si="7"/>
        <v>346461.22</v>
      </c>
      <c r="G53" s="64">
        <f>SUM(G49:G49)</f>
        <v>0</v>
      </c>
      <c r="H53" s="69"/>
      <c r="I53" s="66"/>
    </row>
    <row r="54" spans="1:9" ht="15">
      <c r="A54" s="100" t="s">
        <v>103</v>
      </c>
      <c r="B54" s="56" t="s">
        <v>109</v>
      </c>
      <c r="C54" s="57" t="s">
        <v>110</v>
      </c>
      <c r="D54" s="58">
        <v>46000</v>
      </c>
      <c r="E54" s="58">
        <v>0</v>
      </c>
      <c r="F54" s="59">
        <v>46000</v>
      </c>
      <c r="G54" s="59">
        <v>0</v>
      </c>
      <c r="H54" s="57" t="s">
        <v>44</v>
      </c>
      <c r="I54" s="59">
        <f>F54</f>
        <v>46000</v>
      </c>
    </row>
    <row r="55" spans="1:9" ht="15">
      <c r="A55" s="101"/>
      <c r="B55" s="94"/>
      <c r="C55" s="57" t="s">
        <v>111</v>
      </c>
      <c r="D55" s="58">
        <v>7000</v>
      </c>
      <c r="E55" s="58">
        <v>0</v>
      </c>
      <c r="F55" s="59">
        <v>7000</v>
      </c>
      <c r="G55" s="59">
        <v>0</v>
      </c>
      <c r="H55" s="57" t="s">
        <v>44</v>
      </c>
      <c r="I55" s="59">
        <f>F55</f>
        <v>7000</v>
      </c>
    </row>
    <row r="56" spans="1:9" ht="15">
      <c r="A56" s="67"/>
      <c r="B56" s="68"/>
      <c r="C56" s="63" t="s">
        <v>5</v>
      </c>
      <c r="D56" s="64">
        <f>SUM(D54:D55)</f>
        <v>53000</v>
      </c>
      <c r="E56" s="64">
        <f t="shared" ref="E56:F56" si="8">SUM(E54:E55)</f>
        <v>0</v>
      </c>
      <c r="F56" s="64">
        <f t="shared" si="8"/>
        <v>53000</v>
      </c>
      <c r="G56" s="64">
        <f>SUM(G54:G54)</f>
        <v>0</v>
      </c>
      <c r="H56" s="69"/>
      <c r="I56" s="66"/>
    </row>
    <row r="57" spans="1:9" ht="15">
      <c r="A57" s="102" t="s">
        <v>113</v>
      </c>
      <c r="B57" s="103" t="s">
        <v>112</v>
      </c>
      <c r="C57" s="57" t="s">
        <v>114</v>
      </c>
      <c r="D57" s="58">
        <v>2305</v>
      </c>
      <c r="E57" s="97">
        <v>0</v>
      </c>
      <c r="F57" s="59">
        <v>2305</v>
      </c>
      <c r="G57" s="59">
        <v>0</v>
      </c>
      <c r="H57" s="57" t="s">
        <v>44</v>
      </c>
      <c r="I57" s="59">
        <f>F57</f>
        <v>2305</v>
      </c>
    </row>
    <row r="58" spans="1:9" ht="15">
      <c r="A58" s="67"/>
      <c r="B58" s="68"/>
      <c r="C58" s="63" t="s">
        <v>5</v>
      </c>
      <c r="D58" s="64">
        <f>SUM(D57:D57)</f>
        <v>2305</v>
      </c>
      <c r="E58" s="64">
        <f>SUM(E57:E57)</f>
        <v>0</v>
      </c>
      <c r="F58" s="64">
        <f>SUM(F57:F57)</f>
        <v>2305</v>
      </c>
      <c r="G58" s="96"/>
      <c r="H58" s="69"/>
      <c r="I58" s="66"/>
    </row>
    <row r="59" spans="1:9" ht="15">
      <c r="A59" s="102" t="s">
        <v>155</v>
      </c>
      <c r="B59" s="103" t="s">
        <v>154</v>
      </c>
      <c r="C59" s="57" t="s">
        <v>156</v>
      </c>
      <c r="D59" s="58">
        <v>68000</v>
      </c>
      <c r="E59" s="58">
        <v>0</v>
      </c>
      <c r="F59" s="59">
        <v>68000</v>
      </c>
      <c r="G59" s="98">
        <v>0</v>
      </c>
      <c r="H59" s="57" t="s">
        <v>44</v>
      </c>
      <c r="I59" s="59">
        <f>F59</f>
        <v>68000</v>
      </c>
    </row>
    <row r="60" spans="1:9" ht="15">
      <c r="A60" s="67"/>
      <c r="B60" s="68"/>
      <c r="C60" s="63" t="s">
        <v>5</v>
      </c>
      <c r="D60" s="64">
        <f>SUM(D59:D59)</f>
        <v>68000</v>
      </c>
      <c r="E60" s="64">
        <f>SUM(E59:E59)</f>
        <v>0</v>
      </c>
      <c r="F60" s="64">
        <f>SUM(F59:F59)</f>
        <v>68000</v>
      </c>
      <c r="G60" s="96"/>
      <c r="H60" s="69"/>
      <c r="I60" s="66"/>
    </row>
    <row r="61" spans="1:9" ht="15">
      <c r="A61" s="100" t="s">
        <v>138</v>
      </c>
      <c r="B61" s="56" t="s">
        <v>161</v>
      </c>
      <c r="C61" s="57" t="s">
        <v>115</v>
      </c>
      <c r="D61" s="58">
        <v>105000</v>
      </c>
      <c r="E61" s="97">
        <v>0</v>
      </c>
      <c r="F61" s="59">
        <v>105000</v>
      </c>
      <c r="G61" s="59">
        <v>0</v>
      </c>
      <c r="H61" s="57" t="s">
        <v>44</v>
      </c>
      <c r="I61" s="59">
        <f>F61</f>
        <v>105000</v>
      </c>
    </row>
    <row r="62" spans="1:9" ht="15">
      <c r="A62" s="67"/>
      <c r="B62" s="68"/>
      <c r="C62" s="63" t="s">
        <v>5</v>
      </c>
      <c r="D62" s="64">
        <f>SUM(D61:D61)</f>
        <v>105000</v>
      </c>
      <c r="E62" s="64">
        <f>SUM(E61:E61)</f>
        <v>0</v>
      </c>
      <c r="F62" s="64">
        <f>SUM(F61:F61)</f>
        <v>105000</v>
      </c>
      <c r="G62" s="96"/>
      <c r="H62" s="69"/>
      <c r="I62" s="66"/>
    </row>
    <row r="63" spans="1:9" ht="15">
      <c r="A63" s="100" t="s">
        <v>116</v>
      </c>
      <c r="B63" s="56" t="s">
        <v>119</v>
      </c>
      <c r="C63" s="57" t="s">
        <v>117</v>
      </c>
      <c r="D63" s="58">
        <v>40100</v>
      </c>
      <c r="E63" s="58">
        <v>0</v>
      </c>
      <c r="F63" s="59">
        <v>40100</v>
      </c>
      <c r="G63" s="98">
        <v>0</v>
      </c>
      <c r="H63" s="57" t="s">
        <v>44</v>
      </c>
      <c r="I63" s="59">
        <f>F63*50%</f>
        <v>20050</v>
      </c>
    </row>
    <row r="64" spans="1:9" ht="15">
      <c r="A64" s="101"/>
      <c r="B64" s="94"/>
      <c r="C64" s="57"/>
      <c r="D64" s="58"/>
      <c r="E64" s="58"/>
      <c r="F64" s="59"/>
      <c r="G64" s="98"/>
      <c r="H64" s="57" t="s">
        <v>157</v>
      </c>
      <c r="I64" s="59">
        <f>F63*50%</f>
        <v>20050</v>
      </c>
    </row>
    <row r="65" spans="1:9" ht="15">
      <c r="A65" s="67"/>
      <c r="B65" s="68"/>
      <c r="C65" s="57" t="s">
        <v>118</v>
      </c>
      <c r="D65" s="58">
        <v>32000</v>
      </c>
      <c r="E65" s="58">
        <v>0</v>
      </c>
      <c r="F65" s="59">
        <v>32000</v>
      </c>
      <c r="G65" s="98">
        <v>0</v>
      </c>
      <c r="H65" s="57" t="s">
        <v>44</v>
      </c>
      <c r="I65" s="59">
        <f t="shared" ref="I65" si="9">F65</f>
        <v>32000</v>
      </c>
    </row>
    <row r="66" spans="1:9" ht="15">
      <c r="A66" s="67"/>
      <c r="B66" s="68"/>
      <c r="C66" s="63" t="s">
        <v>5</v>
      </c>
      <c r="D66" s="64">
        <f>SUM(D63:D65)</f>
        <v>72100</v>
      </c>
      <c r="E66" s="64">
        <f t="shared" ref="E66" si="10">SUM(E63:E65)</f>
        <v>0</v>
      </c>
      <c r="F66" s="64">
        <f t="shared" ref="F66" si="11">SUM(F63:F65)</f>
        <v>72100</v>
      </c>
      <c r="G66" s="64">
        <f>SUM(G63:G63)</f>
        <v>0</v>
      </c>
      <c r="H66" s="69"/>
      <c r="I66" s="66"/>
    </row>
    <row r="67" spans="1:9" ht="15">
      <c r="A67" s="55" t="s">
        <v>120</v>
      </c>
      <c r="B67" s="56" t="s">
        <v>121</v>
      </c>
      <c r="C67" s="57" t="s">
        <v>122</v>
      </c>
      <c r="D67" s="58">
        <v>6500</v>
      </c>
      <c r="E67" s="58">
        <v>0</v>
      </c>
      <c r="F67" s="59">
        <v>6500</v>
      </c>
      <c r="G67" s="59">
        <v>0</v>
      </c>
      <c r="H67" s="57" t="s">
        <v>44</v>
      </c>
      <c r="I67" s="59">
        <f>F67</f>
        <v>6500</v>
      </c>
    </row>
    <row r="68" spans="1:9" ht="15">
      <c r="A68" s="67"/>
      <c r="B68" s="68"/>
      <c r="C68" s="63" t="s">
        <v>5</v>
      </c>
      <c r="D68" s="64">
        <f>SUM(D67:D67)</f>
        <v>6500</v>
      </c>
      <c r="E68" s="64">
        <f>SUM(E67:E67)</f>
        <v>0</v>
      </c>
      <c r="F68" s="64">
        <f>SUM(F67:F67)</f>
        <v>6500</v>
      </c>
      <c r="G68" s="64">
        <f>SUM(G67:G67)</f>
        <v>0</v>
      </c>
      <c r="H68" s="69"/>
      <c r="I68" s="66"/>
    </row>
    <row r="69" spans="1:9" ht="15">
      <c r="A69" s="55" t="s">
        <v>60</v>
      </c>
      <c r="B69" s="56" t="s">
        <v>61</v>
      </c>
      <c r="C69" s="57" t="s">
        <v>62</v>
      </c>
      <c r="D69" s="58">
        <v>47070</v>
      </c>
      <c r="E69" s="58">
        <v>0</v>
      </c>
      <c r="F69" s="59">
        <v>47070</v>
      </c>
      <c r="G69" s="59">
        <v>0</v>
      </c>
      <c r="H69" s="57" t="s">
        <v>44</v>
      </c>
      <c r="I69" s="59">
        <f>F69</f>
        <v>47070</v>
      </c>
    </row>
    <row r="70" spans="1:9" ht="15">
      <c r="A70" s="67"/>
      <c r="B70" s="68"/>
      <c r="C70" s="63" t="s">
        <v>5</v>
      </c>
      <c r="D70" s="64">
        <f>SUM(D69:D69)</f>
        <v>47070</v>
      </c>
      <c r="E70" s="64">
        <f>SUM(E69:E69)</f>
        <v>0</v>
      </c>
      <c r="F70" s="64">
        <f>SUM(F69:F69)</f>
        <v>47070</v>
      </c>
      <c r="G70" s="64">
        <f>SUM(G69:G69)</f>
        <v>0</v>
      </c>
      <c r="H70" s="69"/>
      <c r="I70" s="66"/>
    </row>
    <row r="71" spans="1:9" ht="15">
      <c r="A71" s="55" t="s">
        <v>123</v>
      </c>
      <c r="B71" s="56" t="s">
        <v>124</v>
      </c>
      <c r="C71" s="57" t="s">
        <v>125</v>
      </c>
      <c r="D71" s="58">
        <v>60000</v>
      </c>
      <c r="E71" s="58">
        <v>0</v>
      </c>
      <c r="F71" s="59">
        <v>60000</v>
      </c>
      <c r="G71" s="59">
        <v>0</v>
      </c>
      <c r="H71" s="57" t="s">
        <v>44</v>
      </c>
      <c r="I71" s="59">
        <f>F71</f>
        <v>60000</v>
      </c>
    </row>
    <row r="72" spans="1:9" ht="15">
      <c r="A72" s="67"/>
      <c r="B72" s="68"/>
      <c r="C72" s="63" t="s">
        <v>5</v>
      </c>
      <c r="D72" s="64">
        <f>SUM(D71:D71)</f>
        <v>60000</v>
      </c>
      <c r="E72" s="64">
        <f>SUM(E71:E71)</f>
        <v>0</v>
      </c>
      <c r="F72" s="64">
        <f>SUM(F71:F71)</f>
        <v>60000</v>
      </c>
      <c r="G72" s="64">
        <f>SUM(G71:G71)</f>
        <v>0</v>
      </c>
      <c r="H72" s="69"/>
      <c r="I72" s="66"/>
    </row>
    <row r="73" spans="1:9" ht="15">
      <c r="A73" s="100" t="s">
        <v>141</v>
      </c>
      <c r="B73" s="56" t="s">
        <v>139</v>
      </c>
      <c r="C73" s="57" t="s">
        <v>126</v>
      </c>
      <c r="D73" s="58">
        <v>24634</v>
      </c>
      <c r="E73" s="58">
        <v>0</v>
      </c>
      <c r="F73" s="59">
        <v>24634</v>
      </c>
      <c r="G73" s="59">
        <v>0</v>
      </c>
      <c r="H73" s="57" t="s">
        <v>44</v>
      </c>
      <c r="I73" s="59">
        <f>F73</f>
        <v>24634</v>
      </c>
    </row>
    <row r="74" spans="1:9" ht="15">
      <c r="A74" s="67"/>
      <c r="B74" s="68"/>
      <c r="C74" s="63" t="s">
        <v>5</v>
      </c>
      <c r="D74" s="64">
        <f>SUM(D73:D73)</f>
        <v>24634</v>
      </c>
      <c r="E74" s="64">
        <f>SUM(E73:E73)</f>
        <v>0</v>
      </c>
      <c r="F74" s="64">
        <f>SUM(F73:F73)</f>
        <v>24634</v>
      </c>
      <c r="G74" s="64">
        <f>SUM(G73:G73)</f>
        <v>0</v>
      </c>
      <c r="H74" s="69"/>
      <c r="I74" s="66"/>
    </row>
    <row r="75" spans="1:9" ht="15">
      <c r="A75" s="55" t="s">
        <v>142</v>
      </c>
      <c r="B75" s="56" t="s">
        <v>143</v>
      </c>
      <c r="C75" s="57" t="s">
        <v>98</v>
      </c>
      <c r="D75" s="58">
        <v>20000</v>
      </c>
      <c r="E75" s="58">
        <v>0</v>
      </c>
      <c r="F75" s="59">
        <v>20000</v>
      </c>
      <c r="G75" s="59">
        <v>0</v>
      </c>
      <c r="H75" s="57" t="s">
        <v>44</v>
      </c>
      <c r="I75" s="59">
        <f>F75</f>
        <v>20000</v>
      </c>
    </row>
    <row r="76" spans="1:9" ht="15">
      <c r="A76" s="67"/>
      <c r="B76" s="68"/>
      <c r="C76" s="63" t="s">
        <v>5</v>
      </c>
      <c r="D76" s="64">
        <f>SUM(D75:D75)</f>
        <v>20000</v>
      </c>
      <c r="E76" s="64">
        <f>SUM(E75:E75)</f>
        <v>0</v>
      </c>
      <c r="F76" s="64">
        <f>SUM(F75:F75)</f>
        <v>20000</v>
      </c>
      <c r="G76" s="64">
        <f>SUM(G75:G75)</f>
        <v>0</v>
      </c>
      <c r="H76" s="69"/>
      <c r="I76" s="66"/>
    </row>
    <row r="77" spans="1:9" ht="15">
      <c r="A77" s="55" t="s">
        <v>51</v>
      </c>
      <c r="B77" s="56" t="s">
        <v>52</v>
      </c>
      <c r="C77" s="57" t="s">
        <v>63</v>
      </c>
      <c r="D77" s="58">
        <v>10000</v>
      </c>
      <c r="E77" s="58">
        <v>0</v>
      </c>
      <c r="F77" s="59">
        <v>10000</v>
      </c>
      <c r="G77" s="59">
        <v>0</v>
      </c>
      <c r="H77" s="57" t="s">
        <v>44</v>
      </c>
      <c r="I77" s="59">
        <f>F77</f>
        <v>10000</v>
      </c>
    </row>
    <row r="78" spans="1:9">
      <c r="A78" s="67"/>
      <c r="B78" s="68"/>
      <c r="C78" s="57" t="s">
        <v>127</v>
      </c>
      <c r="D78" s="58">
        <v>6000</v>
      </c>
      <c r="E78" s="58">
        <v>0</v>
      </c>
      <c r="F78" s="58">
        <v>6000</v>
      </c>
      <c r="G78" s="59">
        <v>0</v>
      </c>
      <c r="H78" s="57" t="s">
        <v>44</v>
      </c>
      <c r="I78" s="59">
        <f t="shared" ref="I78:I82" si="12">F78</f>
        <v>6000</v>
      </c>
    </row>
    <row r="79" spans="1:9">
      <c r="A79" s="67"/>
      <c r="B79" s="68"/>
      <c r="C79" s="57" t="s">
        <v>128</v>
      </c>
      <c r="D79" s="58">
        <v>9000</v>
      </c>
      <c r="E79" s="58">
        <v>0</v>
      </c>
      <c r="F79" s="58">
        <v>9000</v>
      </c>
      <c r="G79" s="59">
        <v>0</v>
      </c>
      <c r="H79" s="57" t="s">
        <v>44</v>
      </c>
      <c r="I79" s="59">
        <f t="shared" si="12"/>
        <v>9000</v>
      </c>
    </row>
    <row r="80" spans="1:9">
      <c r="A80" s="67"/>
      <c r="B80" s="68"/>
      <c r="C80" s="57" t="s">
        <v>129</v>
      </c>
      <c r="D80" s="58">
        <v>5000</v>
      </c>
      <c r="E80" s="58">
        <v>0</v>
      </c>
      <c r="F80" s="58">
        <v>5000</v>
      </c>
      <c r="G80" s="59">
        <v>0</v>
      </c>
      <c r="H80" s="57" t="s">
        <v>44</v>
      </c>
      <c r="I80" s="59">
        <f t="shared" si="12"/>
        <v>5000</v>
      </c>
    </row>
    <row r="81" spans="1:9">
      <c r="A81" s="67"/>
      <c r="B81" s="68"/>
      <c r="C81" s="57" t="s">
        <v>130</v>
      </c>
      <c r="D81" s="58">
        <v>1000</v>
      </c>
      <c r="E81" s="58">
        <v>0</v>
      </c>
      <c r="F81" s="58">
        <v>10000</v>
      </c>
      <c r="G81" s="59">
        <v>0</v>
      </c>
      <c r="H81" s="57" t="s">
        <v>44</v>
      </c>
      <c r="I81" s="59">
        <f t="shared" si="12"/>
        <v>10000</v>
      </c>
    </row>
    <row r="82" spans="1:9">
      <c r="C82" s="57" t="s">
        <v>131</v>
      </c>
      <c r="D82" s="58">
        <v>75000</v>
      </c>
      <c r="E82" s="58">
        <v>0</v>
      </c>
      <c r="F82" s="58">
        <v>75000</v>
      </c>
      <c r="G82" s="59">
        <v>0</v>
      </c>
      <c r="H82" s="57" t="s">
        <v>44</v>
      </c>
      <c r="I82" s="59">
        <f t="shared" si="12"/>
        <v>75000</v>
      </c>
    </row>
    <row r="83" spans="1:9" ht="15">
      <c r="C83" s="63" t="s">
        <v>5</v>
      </c>
      <c r="D83" s="64">
        <f>SUM(D77:D82)</f>
        <v>106000</v>
      </c>
      <c r="E83" s="64">
        <f t="shared" ref="E83:G83" si="13">SUM(E77:E82)</f>
        <v>0</v>
      </c>
      <c r="F83" s="64">
        <f t="shared" si="13"/>
        <v>115000</v>
      </c>
      <c r="G83" s="64">
        <f t="shared" si="13"/>
        <v>0</v>
      </c>
      <c r="H83" s="69"/>
      <c r="I83" s="66"/>
    </row>
    <row r="84" spans="1:9" ht="15">
      <c r="A84" s="55" t="s">
        <v>140</v>
      </c>
      <c r="B84" s="56" t="s">
        <v>132</v>
      </c>
      <c r="C84" s="57" t="s">
        <v>133</v>
      </c>
      <c r="D84" s="58">
        <v>25000</v>
      </c>
      <c r="E84" s="58">
        <v>0</v>
      </c>
      <c r="F84" s="58">
        <v>25000</v>
      </c>
      <c r="G84" s="58">
        <v>0</v>
      </c>
      <c r="H84" s="57" t="s">
        <v>44</v>
      </c>
      <c r="I84" s="59">
        <f t="shared" ref="I84" si="14">F84</f>
        <v>25000</v>
      </c>
    </row>
    <row r="85" spans="1:9" ht="15.75" thickBot="1">
      <c r="A85" s="67"/>
      <c r="B85" s="68"/>
      <c r="C85" s="63" t="s">
        <v>5</v>
      </c>
      <c r="D85" s="64">
        <f>SUM(D84:D84)</f>
        <v>25000</v>
      </c>
      <c r="E85" s="64">
        <f>SUM(E84:E84)</f>
        <v>0</v>
      </c>
      <c r="F85" s="64">
        <f>SUM(F84:F84)</f>
        <v>25000</v>
      </c>
      <c r="G85" s="64">
        <f>SUM(G84:G84)</f>
        <v>0</v>
      </c>
      <c r="H85" s="69"/>
    </row>
    <row r="86" spans="1:9" ht="16.5" thickTop="1" thickBot="1">
      <c r="A86" s="70"/>
      <c r="B86" s="71" t="s">
        <v>5</v>
      </c>
      <c r="C86" s="71"/>
      <c r="D86" s="72">
        <f>D5+D11+D13+D15+D17+D23+D25+D28+D30+D32+D34+D36+D39+D41+D44+D46+D48+D53+D56+D58+D60+D62+D66+D68+D70+D72+D74+D76+D83+D85+D3</f>
        <v>19311599.719999999</v>
      </c>
      <c r="E86" s="72">
        <f t="shared" ref="E86:G86" si="15">E5+E11+E13+E15+E17+E23+E25+E28+E30+E32+E34+E36+E39+E41+E44+E46+E48+E53+E56+E58+E60+E62+E66+E68+E70+E72+E74+E76+E83+E85+E3</f>
        <v>0</v>
      </c>
      <c r="F86" s="72">
        <f t="shared" si="15"/>
        <v>3800744.7</v>
      </c>
      <c r="G86" s="72">
        <f t="shared" si="15"/>
        <v>15519855.02</v>
      </c>
      <c r="H86" s="73"/>
      <c r="I86" s="74">
        <f>SUM(I2:I84)</f>
        <v>3800744.7</v>
      </c>
    </row>
    <row r="87" spans="1:9" ht="15.75" thickTop="1">
      <c r="A87" s="75"/>
      <c r="B87" s="76"/>
      <c r="C87" s="62"/>
      <c r="D87" s="77"/>
      <c r="E87" s="77"/>
      <c r="F87" s="77"/>
      <c r="G87" s="77"/>
      <c r="H87" s="78"/>
      <c r="I87" s="77"/>
    </row>
    <row r="88" spans="1:9" ht="15">
      <c r="B88" s="75"/>
      <c r="D88" s="80"/>
      <c r="E88" s="80"/>
      <c r="F88" s="80"/>
      <c r="G88" s="80"/>
      <c r="H88" s="81" t="s">
        <v>19</v>
      </c>
      <c r="I88" s="82"/>
    </row>
    <row r="89" spans="1:9">
      <c r="C89" s="80"/>
      <c r="D89" s="83"/>
      <c r="E89" s="83"/>
      <c r="F89" s="83"/>
      <c r="H89" s="84" t="s">
        <v>45</v>
      </c>
      <c r="I89" s="85">
        <f>I86-I90-I91-I92-I93</f>
        <v>3103100.4850000003</v>
      </c>
    </row>
    <row r="90" spans="1:9" s="18" customFormat="1">
      <c r="A90" s="79"/>
      <c r="B90" s="79"/>
      <c r="C90" s="80"/>
      <c r="D90" s="83"/>
      <c r="E90" s="83"/>
      <c r="F90" s="83"/>
      <c r="G90" s="79"/>
      <c r="H90" s="57" t="s">
        <v>106</v>
      </c>
      <c r="I90" s="85">
        <f>I50</f>
        <v>79115.304999999993</v>
      </c>
    </row>
    <row r="91" spans="1:9" s="18" customFormat="1">
      <c r="A91" s="79"/>
      <c r="B91" s="79"/>
      <c r="C91" s="80"/>
      <c r="D91" s="83"/>
      <c r="E91" s="83"/>
      <c r="F91" s="83"/>
      <c r="G91" s="79"/>
      <c r="H91" s="57" t="s">
        <v>107</v>
      </c>
      <c r="I91" s="85">
        <f>I51</f>
        <v>158230.60999999999</v>
      </c>
    </row>
    <row r="92" spans="1:9" s="18" customFormat="1">
      <c r="A92" s="79"/>
      <c r="B92" s="79"/>
      <c r="C92" s="80"/>
      <c r="D92" s="83"/>
      <c r="E92" s="83"/>
      <c r="F92" s="83"/>
      <c r="G92" s="79"/>
      <c r="H92" s="84" t="s">
        <v>20</v>
      </c>
      <c r="I92" s="85">
        <f>I20</f>
        <v>224739.02</v>
      </c>
    </row>
    <row r="93" spans="1:9" s="18" customFormat="1">
      <c r="A93" s="79"/>
      <c r="B93" s="79"/>
      <c r="C93" s="80"/>
      <c r="D93" s="83"/>
      <c r="E93" s="83"/>
      <c r="F93" s="83"/>
      <c r="G93" s="79"/>
      <c r="H93" s="84" t="s">
        <v>151</v>
      </c>
      <c r="I93" s="85">
        <f>I43+I7+I64</f>
        <v>235559.28</v>
      </c>
    </row>
    <row r="94" spans="1:9" s="18" customFormat="1" ht="15">
      <c r="A94" s="79"/>
      <c r="B94" s="79"/>
      <c r="C94" s="80"/>
      <c r="D94" s="83"/>
      <c r="E94" s="83"/>
      <c r="F94" s="83"/>
      <c r="G94" s="79"/>
      <c r="H94" s="86" t="s">
        <v>5</v>
      </c>
      <c r="I94" s="87">
        <f>SUM(I89:I93)</f>
        <v>3800744.7</v>
      </c>
    </row>
    <row r="95" spans="1:9" s="18" customFormat="1" ht="15">
      <c r="A95" s="79"/>
      <c r="B95" s="79"/>
      <c r="C95" s="80"/>
      <c r="D95" s="83"/>
      <c r="E95" s="80"/>
      <c r="F95" s="79"/>
      <c r="G95" s="79"/>
      <c r="H95" s="88"/>
      <c r="I95" s="89"/>
    </row>
    <row r="96" spans="1:9" ht="15">
      <c r="C96" s="90"/>
      <c r="D96" s="91"/>
      <c r="H96" s="88"/>
      <c r="I96" s="92"/>
    </row>
  </sheetData>
  <sheetProtection password="DC1F" sheet="1" objects="1" scenarios="1"/>
  <phoneticPr fontId="0" type="noConversion"/>
  <pageMargins left="0.75" right="0.75" top="1" bottom="1" header="0" footer="0"/>
  <pageSetup paperSize="9" scale="71" orientation="landscape" r:id="rId1"/>
  <headerFooter alignWithMargins="0">
    <oddHeader xml:space="preserve">&amp;C&amp;"Arial,Negrita"&amp;12ANEXO INVERSIONES 2.018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I38"/>
  <sheetViews>
    <sheetView workbookViewId="0">
      <selection activeCell="J29" sqref="J29"/>
    </sheetView>
  </sheetViews>
  <sheetFormatPr baseColWidth="10" defaultRowHeight="12.75"/>
  <cols>
    <col min="2" max="2" width="27.140625" customWidth="1"/>
    <col min="3" max="3" width="35.28515625" customWidth="1"/>
    <col min="4" max="5" width="13.7109375" customWidth="1"/>
    <col min="6" max="6" width="12" customWidth="1"/>
    <col min="7" max="7" width="12.5703125" customWidth="1"/>
    <col min="8" max="8" width="22.42578125" customWidth="1"/>
    <col min="9" max="9" width="11.5703125" customWidth="1"/>
  </cols>
  <sheetData>
    <row r="3" spans="1:9" ht="13.5" thickBot="1"/>
    <row r="4" spans="1:9" ht="14.25" thickTop="1" thickBot="1">
      <c r="A4" s="36" t="s">
        <v>0</v>
      </c>
      <c r="B4" s="20" t="s">
        <v>1</v>
      </c>
      <c r="C4" s="1" t="s">
        <v>2</v>
      </c>
      <c r="D4" s="1" t="s">
        <v>3</v>
      </c>
      <c r="E4" s="1" t="s">
        <v>4</v>
      </c>
      <c r="F4" s="1" t="s">
        <v>29</v>
      </c>
      <c r="G4" s="1" t="s">
        <v>30</v>
      </c>
      <c r="H4" s="26" t="s">
        <v>31</v>
      </c>
      <c r="I4" s="48"/>
    </row>
    <row r="5" spans="1:9" ht="13.5" thickTop="1">
      <c r="A5" s="37" t="s">
        <v>37</v>
      </c>
      <c r="B5" s="8" t="s">
        <v>16</v>
      </c>
      <c r="C5" s="3" t="s">
        <v>26</v>
      </c>
      <c r="D5" s="9">
        <v>1127235.7</v>
      </c>
      <c r="E5" s="9">
        <v>0</v>
      </c>
      <c r="F5" s="2">
        <v>564162.5</v>
      </c>
      <c r="G5" s="2">
        <f>D5-E5-F5</f>
        <v>563073.19999999995</v>
      </c>
      <c r="H5" s="24" t="s">
        <v>20</v>
      </c>
      <c r="I5" s="47">
        <v>331662.5</v>
      </c>
    </row>
    <row r="6" spans="1:9">
      <c r="A6" s="22"/>
      <c r="C6" s="3"/>
      <c r="D6" s="9"/>
      <c r="E6" s="9"/>
      <c r="F6" s="2"/>
      <c r="G6" s="2"/>
      <c r="H6" s="14" t="s">
        <v>6</v>
      </c>
      <c r="I6" s="45">
        <f>F5-I5</f>
        <v>232500</v>
      </c>
    </row>
    <row r="7" spans="1:9">
      <c r="A7" s="22"/>
      <c r="C7" s="3" t="s">
        <v>27</v>
      </c>
      <c r="D7" s="9">
        <v>1388393.71</v>
      </c>
      <c r="E7" s="9">
        <v>90000</v>
      </c>
      <c r="F7" s="2">
        <v>85000</v>
      </c>
      <c r="G7" s="2">
        <f>D7-E7-F7</f>
        <v>1213393.71</v>
      </c>
      <c r="H7" s="35" t="s">
        <v>6</v>
      </c>
      <c r="I7" s="45">
        <f>F7</f>
        <v>85000</v>
      </c>
    </row>
    <row r="8" spans="1:9">
      <c r="A8" s="22"/>
      <c r="C8" s="5" t="s">
        <v>5</v>
      </c>
      <c r="D8" s="6">
        <f>SUM(D5:D7)</f>
        <v>2515629.41</v>
      </c>
      <c r="E8" s="6">
        <f>SUM(E5:E7)</f>
        <v>90000</v>
      </c>
      <c r="F8" s="6">
        <f>SUM(F5:F7)</f>
        <v>649162.5</v>
      </c>
      <c r="G8" s="6">
        <f>SUM(G5:G7)</f>
        <v>1776466.91</v>
      </c>
      <c r="H8" s="11"/>
      <c r="I8" s="45"/>
    </row>
    <row r="9" spans="1:9">
      <c r="A9" s="21" t="s">
        <v>39</v>
      </c>
      <c r="B9" s="8" t="s">
        <v>17</v>
      </c>
      <c r="C9" s="3" t="s">
        <v>38</v>
      </c>
      <c r="D9" s="9">
        <v>240000</v>
      </c>
      <c r="E9" s="9">
        <f>44183+166444.45</f>
        <v>210627.45</v>
      </c>
      <c r="F9" s="2">
        <v>29372.55</v>
      </c>
      <c r="G9" s="2">
        <f>D9-E9-F9</f>
        <v>0</v>
      </c>
      <c r="H9" s="35" t="s">
        <v>21</v>
      </c>
      <c r="I9" s="45">
        <v>29372.55</v>
      </c>
    </row>
    <row r="10" spans="1:9">
      <c r="A10" s="32"/>
      <c r="B10" s="8"/>
      <c r="C10" s="5" t="s">
        <v>5</v>
      </c>
      <c r="D10" s="6">
        <f>SUM(D9)</f>
        <v>240000</v>
      </c>
      <c r="E10" s="6">
        <f>SUM(E9)</f>
        <v>210627.45</v>
      </c>
      <c r="F10" s="6">
        <f>SUM(F9)</f>
        <v>29372.55</v>
      </c>
      <c r="G10" s="6">
        <f>SUM(G9)</f>
        <v>0</v>
      </c>
      <c r="H10" s="11"/>
      <c r="I10" s="45"/>
    </row>
    <row r="11" spans="1:9">
      <c r="A11" s="23" t="s">
        <v>34</v>
      </c>
      <c r="B11" s="8" t="s">
        <v>25</v>
      </c>
      <c r="C11" s="24" t="s">
        <v>23</v>
      </c>
      <c r="D11" s="25">
        <v>5370349.8700000001</v>
      </c>
      <c r="E11" s="25">
        <v>2150000</v>
      </c>
      <c r="F11" s="25">
        <v>2820349.87</v>
      </c>
      <c r="G11" s="25">
        <f>D11-E11-F11</f>
        <v>400000</v>
      </c>
      <c r="H11" s="24" t="s">
        <v>6</v>
      </c>
      <c r="I11" s="45">
        <f>F11*0.3</f>
        <v>846104.96100000001</v>
      </c>
    </row>
    <row r="12" spans="1:9">
      <c r="A12" s="22"/>
      <c r="C12" s="39"/>
      <c r="D12" s="40"/>
      <c r="E12" s="40"/>
      <c r="F12" s="13"/>
      <c r="G12" s="38"/>
      <c r="H12" s="14" t="s">
        <v>24</v>
      </c>
      <c r="I12" s="45">
        <f>F11-I11</f>
        <v>1974244.909</v>
      </c>
    </row>
    <row r="13" spans="1:9">
      <c r="A13" s="22"/>
      <c r="C13" s="24" t="s">
        <v>7</v>
      </c>
      <c r="D13" s="25">
        <v>40550.129999999997</v>
      </c>
      <c r="E13" s="25">
        <v>20000</v>
      </c>
      <c r="F13" s="25">
        <v>12550.13</v>
      </c>
      <c r="G13" s="25">
        <f>D13-E13-F13</f>
        <v>7999.9999999999982</v>
      </c>
      <c r="H13" s="24" t="s">
        <v>6</v>
      </c>
      <c r="I13" s="45">
        <f>F13*0.3</f>
        <v>3765.0389999999998</v>
      </c>
    </row>
    <row r="14" spans="1:9">
      <c r="A14" s="22"/>
      <c r="C14" s="14"/>
      <c r="D14" s="13"/>
      <c r="E14" s="13"/>
      <c r="F14" s="13"/>
      <c r="G14" s="13"/>
      <c r="H14" s="14" t="s">
        <v>24</v>
      </c>
      <c r="I14" s="45">
        <f>F13-I13</f>
        <v>8785.0910000000003</v>
      </c>
    </row>
    <row r="15" spans="1:9">
      <c r="A15" s="22"/>
      <c r="C15" s="5" t="s">
        <v>5</v>
      </c>
      <c r="D15" s="6">
        <f>SUM(D11:D14)</f>
        <v>5410900</v>
      </c>
      <c r="E15" s="6">
        <f>SUM(E11:E14)</f>
        <v>2170000</v>
      </c>
      <c r="F15" s="6">
        <f>SUM(F11:F14)</f>
        <v>2832900</v>
      </c>
      <c r="G15" s="6">
        <f>SUM(G11:G14)</f>
        <v>408000</v>
      </c>
      <c r="H15" s="11"/>
      <c r="I15" s="45"/>
    </row>
    <row r="16" spans="1:9">
      <c r="A16" s="41">
        <v>334750</v>
      </c>
      <c r="B16" s="42" t="s">
        <v>42</v>
      </c>
      <c r="C16" s="14" t="s">
        <v>41</v>
      </c>
      <c r="D16" s="13">
        <v>4268435</v>
      </c>
      <c r="E16" s="9">
        <v>0</v>
      </c>
      <c r="F16" s="9">
        <v>60000</v>
      </c>
      <c r="G16" s="9">
        <f>D16-E16-F16</f>
        <v>4208435</v>
      </c>
      <c r="H16" s="14" t="s">
        <v>6</v>
      </c>
      <c r="I16" s="45">
        <f>F16</f>
        <v>60000</v>
      </c>
    </row>
    <row r="17" spans="1:9">
      <c r="A17" s="49"/>
      <c r="B17" s="12"/>
      <c r="C17" s="5" t="s">
        <v>5</v>
      </c>
      <c r="D17" s="6">
        <f>SUM(D16)</f>
        <v>4268435</v>
      </c>
      <c r="E17" s="6">
        <f>SUM(E16)</f>
        <v>0</v>
      </c>
      <c r="F17" s="6">
        <f>SUM(F16)</f>
        <v>60000</v>
      </c>
      <c r="G17" s="6">
        <f>SUM(G16)</f>
        <v>4208435</v>
      </c>
      <c r="H17" s="11"/>
      <c r="I17" s="45"/>
    </row>
    <row r="18" spans="1:9">
      <c r="A18" s="32" t="s">
        <v>36</v>
      </c>
      <c r="B18" s="12" t="s">
        <v>14</v>
      </c>
      <c r="C18" s="3" t="s">
        <v>15</v>
      </c>
      <c r="D18" s="9">
        <v>470219.97</v>
      </c>
      <c r="E18" s="2">
        <v>236000</v>
      </c>
      <c r="F18" s="9">
        <f>234219.97-60219.97</f>
        <v>174000</v>
      </c>
      <c r="G18" s="9">
        <f>D18-E18-F18</f>
        <v>60219.969999999972</v>
      </c>
      <c r="H18" s="3" t="s">
        <v>6</v>
      </c>
      <c r="I18" s="45">
        <f>F18</f>
        <v>174000</v>
      </c>
    </row>
    <row r="19" spans="1:9">
      <c r="A19" s="32"/>
      <c r="B19" s="12"/>
      <c r="C19" s="5" t="s">
        <v>5</v>
      </c>
      <c r="D19" s="6">
        <f>SUM(D18)</f>
        <v>470219.97</v>
      </c>
      <c r="E19" s="6">
        <f>SUM(E18)</f>
        <v>236000</v>
      </c>
      <c r="F19" s="6">
        <f>SUM(F18)</f>
        <v>174000</v>
      </c>
      <c r="G19" s="6">
        <f>SUM(G18)</f>
        <v>60219.969999999972</v>
      </c>
      <c r="H19" s="11"/>
      <c r="I19" s="45"/>
    </row>
    <row r="20" spans="1:9">
      <c r="A20" s="21" t="s">
        <v>11</v>
      </c>
      <c r="B20" s="12" t="s">
        <v>12</v>
      </c>
      <c r="C20" s="3" t="s">
        <v>18</v>
      </c>
      <c r="D20" s="9">
        <v>127833.93</v>
      </c>
      <c r="E20" s="9">
        <v>70000</v>
      </c>
      <c r="F20" s="2">
        <v>57833.93</v>
      </c>
      <c r="G20" s="9">
        <f>D20-E20-F20</f>
        <v>0</v>
      </c>
      <c r="H20" s="3" t="s">
        <v>6</v>
      </c>
      <c r="I20" s="46">
        <f>D20-E20-G20</f>
        <v>57833.929999999993</v>
      </c>
    </row>
    <row r="21" spans="1:9">
      <c r="A21" s="32"/>
      <c r="B21" s="12"/>
      <c r="C21" s="5" t="s">
        <v>5</v>
      </c>
      <c r="D21" s="6">
        <f>SUM(D20)</f>
        <v>127833.93</v>
      </c>
      <c r="E21" s="6">
        <f>SUM(E20)</f>
        <v>70000</v>
      </c>
      <c r="F21" s="6">
        <f>SUM(F20)</f>
        <v>57833.93</v>
      </c>
      <c r="G21" s="6">
        <f>SUM(G20)</f>
        <v>0</v>
      </c>
      <c r="H21" s="11"/>
      <c r="I21" s="46"/>
    </row>
    <row r="22" spans="1:9">
      <c r="A22" s="23" t="s">
        <v>33</v>
      </c>
      <c r="B22" s="8" t="s">
        <v>8</v>
      </c>
      <c r="C22" s="24" t="s">
        <v>28</v>
      </c>
      <c r="D22" s="25">
        <v>568051.55000000005</v>
      </c>
      <c r="E22" s="25">
        <v>0</v>
      </c>
      <c r="F22" s="25">
        <f>D22/2</f>
        <v>284025.77500000002</v>
      </c>
      <c r="G22" s="25">
        <v>0</v>
      </c>
      <c r="H22" s="3" t="s">
        <v>6</v>
      </c>
      <c r="I22" s="45">
        <f>F22</f>
        <v>284025.77500000002</v>
      </c>
    </row>
    <row r="23" spans="1:9">
      <c r="A23" s="43"/>
      <c r="B23" s="44"/>
      <c r="C23" s="3" t="s">
        <v>40</v>
      </c>
      <c r="D23" s="9">
        <v>360000</v>
      </c>
      <c r="E23" s="9">
        <v>0</v>
      </c>
      <c r="F23" s="9">
        <v>180000</v>
      </c>
      <c r="G23" s="9">
        <v>180000</v>
      </c>
      <c r="H23" s="24" t="s">
        <v>6</v>
      </c>
      <c r="I23" s="45">
        <f>F23</f>
        <v>180000</v>
      </c>
    </row>
    <row r="24" spans="1:9">
      <c r="A24" s="43"/>
      <c r="B24" s="10"/>
      <c r="C24" s="3" t="s">
        <v>10</v>
      </c>
      <c r="D24" s="9">
        <f>1217363.57+1353734.34+1837036.5+1837036.5</f>
        <v>6245170.9100000001</v>
      </c>
      <c r="E24" s="9">
        <v>0</v>
      </c>
      <c r="F24" s="9">
        <v>1837036.5</v>
      </c>
      <c r="G24" s="2">
        <f>D24-E24-F24</f>
        <v>4408134.41</v>
      </c>
      <c r="H24" s="3" t="s">
        <v>9</v>
      </c>
      <c r="I24" s="50">
        <f>D24-E24-G24</f>
        <v>1837036.5</v>
      </c>
    </row>
    <row r="25" spans="1:9">
      <c r="A25" s="43"/>
      <c r="B25" s="10"/>
      <c r="C25" s="5" t="s">
        <v>5</v>
      </c>
      <c r="D25" s="6">
        <f>SUM(D22:D24)</f>
        <v>7173222.46</v>
      </c>
      <c r="E25" s="6">
        <f>SUM(E22:E24)</f>
        <v>0</v>
      </c>
      <c r="F25" s="6">
        <f>SUM(F22:F24)</f>
        <v>2301062.2749999999</v>
      </c>
      <c r="G25" s="6">
        <f>SUM(G22:G24)</f>
        <v>4588134.41</v>
      </c>
      <c r="H25" s="11"/>
      <c r="I25" s="47"/>
    </row>
    <row r="26" spans="1:9">
      <c r="A26" s="21" t="s">
        <v>35</v>
      </c>
      <c r="B26" s="12" t="s">
        <v>13</v>
      </c>
      <c r="C26" s="3" t="s">
        <v>22</v>
      </c>
      <c r="D26" s="9">
        <v>2431360</v>
      </c>
      <c r="E26" s="9">
        <v>1380319.38</v>
      </c>
      <c r="F26" s="2">
        <v>1051040.6200000001</v>
      </c>
      <c r="G26" s="2">
        <f>D26-E26-F26</f>
        <v>0</v>
      </c>
      <c r="H26" s="3" t="s">
        <v>6</v>
      </c>
      <c r="I26" s="50">
        <f>D26-E26-G26</f>
        <v>1051040.6200000001</v>
      </c>
    </row>
    <row r="27" spans="1:9" ht="13.5" thickBot="1">
      <c r="A27" s="4"/>
      <c r="B27" s="17"/>
      <c r="C27" s="5" t="s">
        <v>5</v>
      </c>
      <c r="D27" s="6">
        <f>SUM(D26)</f>
        <v>2431360</v>
      </c>
      <c r="E27" s="6">
        <f>SUM(E26)</f>
        <v>1380319.38</v>
      </c>
      <c r="F27" s="6">
        <f>SUM(F26)</f>
        <v>1051040.6200000001</v>
      </c>
      <c r="G27" s="6">
        <f>SUM(G26)</f>
        <v>0</v>
      </c>
      <c r="H27" s="11"/>
      <c r="I27" s="51"/>
    </row>
    <row r="28" spans="1:9" ht="14.25" thickTop="1" thickBot="1">
      <c r="A28" s="19"/>
      <c r="B28" s="15" t="s">
        <v>5</v>
      </c>
      <c r="C28" s="15"/>
      <c r="D28" s="16">
        <f>D8+D10+D15+D17+D19+D21+D25+D27</f>
        <v>22637600.77</v>
      </c>
      <c r="E28" s="16">
        <f>E8+E10+E15+E17+E19+E21+E25+E27</f>
        <v>4156946.83</v>
      </c>
      <c r="F28" s="16">
        <f>F8+F10+F15+F17+F19+F21+F25+F27</f>
        <v>7155371.875</v>
      </c>
      <c r="G28" s="16">
        <f>G8+G10+G15+G17+G19+G21+G25+G27</f>
        <v>11041256.289999999</v>
      </c>
      <c r="H28" s="16"/>
      <c r="I28" s="16">
        <f>SUM(I5:I26)</f>
        <v>7155371.875</v>
      </c>
    </row>
    <row r="29" spans="1:9" ht="13.5" thickTop="1"/>
    <row r="31" spans="1:9">
      <c r="H31" s="30" t="s">
        <v>19</v>
      </c>
      <c r="I31" s="29"/>
    </row>
    <row r="32" spans="1:9">
      <c r="H32" s="27" t="s">
        <v>6</v>
      </c>
      <c r="I32" s="7">
        <f>I28-I33-I34-I36-I35</f>
        <v>2974270.3250000002</v>
      </c>
    </row>
    <row r="33" spans="3:9">
      <c r="H33" s="27" t="s">
        <v>43</v>
      </c>
      <c r="I33" s="7">
        <f>I24</f>
        <v>1837036.5</v>
      </c>
    </row>
    <row r="34" spans="3:9">
      <c r="H34" s="27" t="s">
        <v>20</v>
      </c>
      <c r="I34" s="7">
        <f>I5</f>
        <v>331662.5</v>
      </c>
    </row>
    <row r="35" spans="3:9">
      <c r="H35" s="27" t="s">
        <v>21</v>
      </c>
      <c r="I35" s="7">
        <f>I9</f>
        <v>29372.55</v>
      </c>
    </row>
    <row r="36" spans="3:9" ht="13.5" thickBot="1">
      <c r="H36" s="14" t="s">
        <v>24</v>
      </c>
      <c r="I36" s="28">
        <f>I12+I14</f>
        <v>1983030</v>
      </c>
    </row>
    <row r="37" spans="3:9" ht="14.25" thickTop="1" thickBot="1">
      <c r="C37" s="33" t="s">
        <v>32</v>
      </c>
      <c r="D37" s="34">
        <v>2974554.39</v>
      </c>
      <c r="H37" s="15" t="s">
        <v>5</v>
      </c>
      <c r="I37" s="31">
        <f>SUM(I32:I36)</f>
        <v>7155371.875</v>
      </c>
    </row>
    <row r="38" spans="3:9" ht="13.5" thickTop="1"/>
  </sheetData>
  <phoneticPr fontId="0" type="noConversion"/>
  <pageMargins left="0.75" right="0.75" top="1" bottom="1" header="0" footer="0"/>
  <pageSetup paperSize="9" scale="7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Ajuntament de Dénia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CBaeza</dc:creator>
  <cp:lastModifiedBy>Constantino Baeza</cp:lastModifiedBy>
  <cp:lastPrinted>2018-02-22T07:34:10Z</cp:lastPrinted>
  <dcterms:created xsi:type="dcterms:W3CDTF">2008-11-10T13:04:28Z</dcterms:created>
  <dcterms:modified xsi:type="dcterms:W3CDTF">2018-03-08T11:11:38Z</dcterms:modified>
</cp:coreProperties>
</file>